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10410" activeTab="0"/>
  </bookViews>
  <sheets>
    <sheet name="Presupuesto de gastos" sheetId="1" r:id="rId1"/>
    <sheet name="Programa salarial inicial" sheetId="2" r:id="rId2"/>
    <sheet name="Programa Salarial" sheetId="3" r:id="rId3"/>
  </sheets>
  <definedNames>
    <definedName name="_xlnm.Print_Area" localSheetId="0">'Presupuesto de gastos'!$A$2:$AQ$141</definedName>
  </definedNames>
  <calcPr fullCalcOnLoad="1"/>
</workbook>
</file>

<file path=xl/sharedStrings.xml><?xml version="1.0" encoding="utf-8"?>
<sst xmlns="http://schemas.openxmlformats.org/spreadsheetml/2006/main" count="208" uniqueCount="137">
  <si>
    <t>PLANTILLA GENERAL</t>
  </si>
  <si>
    <t>Cant</t>
  </si>
  <si>
    <t>V. Unit</t>
  </si>
  <si>
    <t>Gastos Operativos</t>
  </si>
  <si>
    <t>Varios</t>
  </si>
  <si>
    <t>Uniformes</t>
  </si>
  <si>
    <t>Alimentación</t>
  </si>
  <si>
    <t>Botiquin</t>
  </si>
  <si>
    <t>Alquileres y Seguros Generales</t>
  </si>
  <si>
    <t>Alquileres Locales</t>
  </si>
  <si>
    <t>Alquileres Maquinarias y Equipos</t>
  </si>
  <si>
    <t>Equipos diversos planta</t>
  </si>
  <si>
    <t>Seguros Generales</t>
  </si>
  <si>
    <t>Pólizas de Seguro x Incendio-Robo, Responsabilidad Civil LAP, Producto</t>
  </si>
  <si>
    <t>Mantenimiento</t>
  </si>
  <si>
    <t>Mantenimiento de Uniformes y Mantas</t>
  </si>
  <si>
    <t>Mtto Uniformes de Personal</t>
  </si>
  <si>
    <t>Materiales</t>
  </si>
  <si>
    <t>Suministros</t>
  </si>
  <si>
    <t>Limpieza e Higiene</t>
  </si>
  <si>
    <t>Ácido muriático (galón)</t>
  </si>
  <si>
    <t>Balde de plástico x 10 L (unid)</t>
  </si>
  <si>
    <t>Botador de agua</t>
  </si>
  <si>
    <t>Cortina para duchas</t>
  </si>
  <si>
    <t>Crema Premio</t>
  </si>
  <si>
    <t>Escobillón industrial x 30 cm</t>
  </si>
  <si>
    <t>Escobón negro piazada de 3 hileras</t>
  </si>
  <si>
    <t>Guantes de jebe industriales (limpieza)</t>
  </si>
  <si>
    <t>Jabones</t>
  </si>
  <si>
    <t>Lejía (galón)</t>
  </si>
  <si>
    <t>Limpia PC's (pote)</t>
  </si>
  <si>
    <t>Limpiador (Jonclean M5)</t>
  </si>
  <si>
    <t>Limpia-vidrios</t>
  </si>
  <si>
    <t>Pad negro para lustradora</t>
  </si>
  <si>
    <t>Papel higiénico (1caja = 8rollos)</t>
  </si>
  <si>
    <t>Recogedores grandes</t>
  </si>
  <si>
    <t>Sanitizante (1caja = 4 recargas)</t>
  </si>
  <si>
    <t xml:space="preserve">Tachos de basura </t>
  </si>
  <si>
    <t>Trapo industrial (Kg)</t>
  </si>
  <si>
    <t>Varios (escobillas, paños, esponja verde, jarras medidoras, botellas, etc)</t>
  </si>
  <si>
    <t>Energía y Agua</t>
  </si>
  <si>
    <t>Comunicaciones</t>
  </si>
  <si>
    <t>Viajes y Movilidad</t>
  </si>
  <si>
    <t>Tributos</t>
  </si>
  <si>
    <t>Depreciación y Amortización</t>
  </si>
  <si>
    <t>Depreciación de activos regulares</t>
  </si>
  <si>
    <t>Inversiones (Sin IGV)</t>
  </si>
  <si>
    <t>Programa de Saneamiento y Fumigacion</t>
  </si>
  <si>
    <t>Ambientadores, paños absorbentes</t>
  </si>
  <si>
    <t>Pacientes</t>
  </si>
  <si>
    <t>Staff</t>
  </si>
  <si>
    <t>Expresado en soles - SIN IGV</t>
  </si>
  <si>
    <t>(S/.)</t>
  </si>
  <si>
    <t>Alquiler de Local</t>
  </si>
  <si>
    <t>Mtto del comedor</t>
  </si>
  <si>
    <t>Mantenimiento de Instalaciones y Equipos</t>
  </si>
  <si>
    <t>Pinturas y accesorios</t>
  </si>
  <si>
    <t>Mtto de mantas (sabanas, etc.)</t>
  </si>
  <si>
    <t>Consumo Energía Eléctrica</t>
  </si>
  <si>
    <t>Consumo de Agua</t>
  </si>
  <si>
    <t>Gasa No estéril</t>
  </si>
  <si>
    <t>Balón de oxígeno</t>
  </si>
  <si>
    <t>Tensiómetros</t>
  </si>
  <si>
    <t>Estetoscopios</t>
  </si>
  <si>
    <t>Termómetros</t>
  </si>
  <si>
    <t>Equipo para oxígeno</t>
  </si>
  <si>
    <t>Guantes quirúrgicos x caja (100 und x caja)</t>
  </si>
  <si>
    <t>Bolsas de Plástico x 10L (pqte de 10 unid)</t>
  </si>
  <si>
    <t>Guantes transparentes (pqte de 50 unid)</t>
  </si>
  <si>
    <t>Guantes de nitrilo x unidad (pares)</t>
  </si>
  <si>
    <t>Chatas de acero quirúrgigo</t>
  </si>
  <si>
    <t>Papagallos de vidrio</t>
  </si>
  <si>
    <t>Desinfectante para inodoro (tipo Drano)</t>
  </si>
  <si>
    <t>Desinfectante para equipos médicos (SABLON)</t>
  </si>
  <si>
    <t>Desinfectante ACE (rosado)</t>
  </si>
  <si>
    <t>Celular (Plan $90)</t>
  </si>
  <si>
    <t>Movilidad diaria (gl)</t>
  </si>
  <si>
    <t>Traslados varios (gl)</t>
  </si>
  <si>
    <t>Otros</t>
  </si>
  <si>
    <t>Detergente(Bolsas de 15Kg)</t>
  </si>
  <si>
    <t>Portón posterior</t>
  </si>
  <si>
    <t>TC</t>
  </si>
  <si>
    <t>Mopa</t>
  </si>
  <si>
    <t>Papel toalla (1caja = 12rollos)</t>
  </si>
  <si>
    <t>SITUACION PROPUESTA</t>
  </si>
  <si>
    <t>Nº pers.</t>
  </si>
  <si>
    <t>Sueldo mensual</t>
  </si>
  <si>
    <t>Costo mensual x persona</t>
  </si>
  <si>
    <t>Costo mensual total</t>
  </si>
  <si>
    <t>Director de casa</t>
  </si>
  <si>
    <t>Jefe Médico</t>
  </si>
  <si>
    <t>Psicóloga</t>
  </si>
  <si>
    <t>Contador</t>
  </si>
  <si>
    <t>Técnicos de enfermería</t>
  </si>
  <si>
    <t>Cocinero</t>
  </si>
  <si>
    <t>Ayudante de cocina</t>
  </si>
  <si>
    <t>Chofer</t>
  </si>
  <si>
    <t>Limpieza</t>
  </si>
  <si>
    <t>Guardián</t>
  </si>
  <si>
    <t>S/.                           (Nuevos Soles)</t>
  </si>
  <si>
    <t>€                         (Euros)</t>
  </si>
  <si>
    <t>Sueldo y Salarios</t>
  </si>
  <si>
    <t>Voluntarios Técnico en enfermería</t>
  </si>
  <si>
    <t>Enfermera</t>
  </si>
  <si>
    <t>Fondo por posibles fallecimientos</t>
  </si>
  <si>
    <t>Pozo y  reparacion de tanque de agua</t>
  </si>
  <si>
    <t>Instalacion de sistema de riego</t>
  </si>
  <si>
    <t>Carritos samobares</t>
  </si>
  <si>
    <t>Implementar iluminacion en habitaciones Pacientes</t>
  </si>
  <si>
    <t>Menaje de Cocina</t>
  </si>
  <si>
    <t>Telefonía fija +Internet</t>
  </si>
  <si>
    <t>DETALLE DE PRESUPUESTO Septiembre 2006 / Agosto 2007</t>
  </si>
  <si>
    <t>A partir de Marzo 2007</t>
  </si>
  <si>
    <t>Aproximado total</t>
  </si>
  <si>
    <t>$    (Dólares Américanos)</t>
  </si>
  <si>
    <t>Personal y Alimentación</t>
  </si>
  <si>
    <t>Agua oxigenada (botella 1 lt)</t>
  </si>
  <si>
    <t>Alcohol 96º (botella 1 lt)</t>
  </si>
  <si>
    <t>Ampicilina 500mg  (Cja por 100 tab)</t>
  </si>
  <si>
    <t>Clavumox 500mg (Cja por 10 tab)</t>
  </si>
  <si>
    <t>Antalgina 500mg  (Cja por 100 tab)</t>
  </si>
  <si>
    <t>Bactrim forte  (Cja por 100 tab)</t>
  </si>
  <si>
    <t>Cloruro de Sodio (botella 1 lt)</t>
  </si>
  <si>
    <t>Dexacort 05.mg (Cja por 30tab.)</t>
  </si>
  <si>
    <t>Dextrosa 5%  (botella 1 lt)</t>
  </si>
  <si>
    <t>Isodine espuma (Frasco 120ml)</t>
  </si>
  <si>
    <t>Novalgina 500mg (Cja por 100 tab.)</t>
  </si>
  <si>
    <t>Vendas elasticas 10/5yd</t>
  </si>
  <si>
    <t>Algodón (enva.500gr.)</t>
  </si>
  <si>
    <t>Antihistamínico Rinalor 10mg  (Cja por 100 tab)</t>
  </si>
  <si>
    <t>Cinta adhesiva Micropore (5/9.1mt)</t>
  </si>
  <si>
    <t>Equipo Venocrisis</t>
  </si>
  <si>
    <t>Fluconazol Flucoxin (Cja por 2 tab.)</t>
  </si>
  <si>
    <t>Gasa esteril 10/8cm (Pqte. por 2)</t>
  </si>
  <si>
    <t>Isodine solución (Frasco 120ml)</t>
  </si>
  <si>
    <t>CONSUMO TOTAL ANUAL</t>
  </si>
  <si>
    <t>CONSUMO  TOTAL ANUAL</t>
  </si>
</sst>
</file>

<file path=xl/styles.xml><?xml version="1.0" encoding="utf-8"?>
<styleSheet xmlns="http://schemas.openxmlformats.org/spreadsheetml/2006/main">
  <numFmts count="25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.00\ &quot;€&quot;"/>
    <numFmt numFmtId="173" formatCode="#,##0.0"/>
    <numFmt numFmtId="174" formatCode="0.0"/>
    <numFmt numFmtId="175" formatCode="#,##0.000"/>
    <numFmt numFmtId="176" formatCode="#,##0.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7">
    <font>
      <sz val="10"/>
      <name val="Arial"/>
      <family val="0"/>
    </font>
    <font>
      <sz val="9"/>
      <color indexed="10"/>
      <name val="Geneva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Book Antiqua"/>
      <family val="1"/>
    </font>
    <font>
      <sz val="8"/>
      <name val="Book Antiqua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3" fontId="3" fillId="2" borderId="1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 horizontal="right"/>
    </xf>
    <xf numFmtId="0" fontId="4" fillId="4" borderId="2" xfId="24" applyNumberFormat="1" applyFont="1" applyFill="1" applyBorder="1" applyAlignment="1" applyProtection="1">
      <alignment horizontal="center"/>
      <protection locked="0"/>
    </xf>
    <xf numFmtId="172" fontId="4" fillId="4" borderId="1" xfId="24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4" fillId="4" borderId="2" xfId="24" applyNumberFormat="1" applyFont="1" applyFill="1" applyBorder="1" applyAlignment="1" applyProtection="1">
      <alignment horizontal="right"/>
      <protection locked="0"/>
    </xf>
    <xf numFmtId="172" fontId="4" fillId="4" borderId="1" xfId="24" applyNumberFormat="1" applyFont="1" applyFill="1" applyBorder="1" applyAlignment="1" applyProtection="1">
      <alignment horizontal="right"/>
      <protection locked="0"/>
    </xf>
    <xf numFmtId="3" fontId="4" fillId="4" borderId="1" xfId="24" applyNumberFormat="1" applyFont="1" applyFill="1" applyBorder="1" applyAlignment="1" applyProtection="1">
      <alignment horizontal="right"/>
      <protection locked="0"/>
    </xf>
    <xf numFmtId="0" fontId="5" fillId="0" borderId="4" xfId="24" applyNumberFormat="1" applyFont="1" applyFill="1" applyBorder="1" applyAlignment="1" applyProtection="1">
      <alignment horizontal="right"/>
      <protection locked="0"/>
    </xf>
    <xf numFmtId="172" fontId="5" fillId="0" borderId="0" xfId="24" applyNumberFormat="1" applyFont="1" applyFill="1" applyBorder="1" applyAlignment="1" applyProtection="1">
      <alignment horizontal="right"/>
      <protection locked="0"/>
    </xf>
    <xf numFmtId="0" fontId="4" fillId="0" borderId="4" xfId="24" applyNumberFormat="1" applyFont="1" applyFill="1" applyBorder="1" applyAlignment="1" applyProtection="1">
      <alignment horizontal="right"/>
      <protection locked="0"/>
    </xf>
    <xf numFmtId="172" fontId="4" fillId="0" borderId="0" xfId="24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9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9" fontId="10" fillId="0" borderId="7" xfId="25" applyFont="1" applyBorder="1" applyAlignment="1">
      <alignment horizontal="left"/>
    </xf>
    <xf numFmtId="0" fontId="10" fillId="0" borderId="8" xfId="0" applyFont="1" applyBorder="1" applyAlignment="1">
      <alignment/>
    </xf>
    <xf numFmtId="170" fontId="10" fillId="0" borderId="9" xfId="0" applyNumberFormat="1" applyFont="1" applyBorder="1" applyAlignment="1">
      <alignment/>
    </xf>
    <xf numFmtId="170" fontId="10" fillId="0" borderId="1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10" fillId="0" borderId="7" xfId="0" applyFont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10" fillId="3" borderId="8" xfId="0" applyFont="1" applyFill="1" applyBorder="1" applyAlignment="1">
      <alignment/>
    </xf>
    <xf numFmtId="0" fontId="10" fillId="0" borderId="7" xfId="0" applyFont="1" applyFill="1" applyBorder="1" applyAlignment="1">
      <alignment horizontal="left"/>
    </xf>
    <xf numFmtId="9" fontId="10" fillId="3" borderId="7" xfId="25" applyFont="1" applyFill="1" applyBorder="1" applyAlignment="1">
      <alignment horizontal="left"/>
    </xf>
    <xf numFmtId="9" fontId="10" fillId="6" borderId="11" xfId="25" applyFont="1" applyFill="1" applyBorder="1" applyAlignment="1">
      <alignment horizontal="left"/>
    </xf>
    <xf numFmtId="37" fontId="11" fillId="6" borderId="12" xfId="0" applyNumberFormat="1" applyFont="1" applyFill="1" applyBorder="1" applyAlignment="1">
      <alignment/>
    </xf>
    <xf numFmtId="170" fontId="10" fillId="6" borderId="13" xfId="0" applyNumberFormat="1" applyFont="1" applyFill="1" applyBorder="1" applyAlignment="1">
      <alignment/>
    </xf>
    <xf numFmtId="170" fontId="11" fillId="6" borderId="13" xfId="0" applyNumberFormat="1" applyFont="1" applyFill="1" applyBorder="1" applyAlignment="1">
      <alignment/>
    </xf>
    <xf numFmtId="170" fontId="11" fillId="6" borderId="14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4" fillId="3" borderId="2" xfId="24" applyNumberFormat="1" applyFont="1" applyFill="1" applyBorder="1" applyAlignment="1" applyProtection="1">
      <alignment horizontal="right"/>
      <protection locked="0"/>
    </xf>
    <xf numFmtId="172" fontId="4" fillId="3" borderId="1" xfId="24" applyNumberFormat="1" applyFont="1" applyFill="1" applyBorder="1" applyAlignment="1" applyProtection="1">
      <alignment horizontal="right"/>
      <protection locked="0"/>
    </xf>
    <xf numFmtId="3" fontId="4" fillId="3" borderId="1" xfId="24" applyNumberFormat="1" applyFont="1" applyFill="1" applyBorder="1" applyAlignment="1" applyProtection="1">
      <alignment horizontal="right"/>
      <protection locked="0"/>
    </xf>
    <xf numFmtId="0" fontId="10" fillId="0" borderId="8" xfId="0" applyFont="1" applyFill="1" applyBorder="1" applyAlignment="1">
      <alignment/>
    </xf>
    <xf numFmtId="17" fontId="8" fillId="0" borderId="0" xfId="0" applyNumberFormat="1" applyFont="1" applyAlignment="1">
      <alignment/>
    </xf>
    <xf numFmtId="3" fontId="3" fillId="0" borderId="4" xfId="0" applyNumberFormat="1" applyFont="1" applyBorder="1" applyAlignment="1">
      <alignment/>
    </xf>
    <xf numFmtId="3" fontId="3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4" borderId="15" xfId="24" applyNumberFormat="1" applyFont="1" applyFill="1" applyBorder="1" applyAlignment="1" applyProtection="1">
      <alignment horizontal="right"/>
      <protection locked="0"/>
    </xf>
    <xf numFmtId="172" fontId="4" fillId="4" borderId="3" xfId="24" applyNumberFormat="1" applyFont="1" applyFill="1" applyBorder="1" applyAlignment="1" applyProtection="1">
      <alignment horizontal="right"/>
      <protection locked="0"/>
    </xf>
    <xf numFmtId="3" fontId="4" fillId="4" borderId="3" xfId="24" applyNumberFormat="1" applyFont="1" applyFill="1" applyBorder="1" applyAlignment="1" applyProtection="1">
      <alignment horizontal="right"/>
      <protection locked="0"/>
    </xf>
    <xf numFmtId="0" fontId="4" fillId="2" borderId="2" xfId="24" applyNumberFormat="1" applyFont="1" applyFill="1" applyBorder="1" applyAlignment="1" applyProtection="1">
      <alignment horizontal="right"/>
      <protection locked="0"/>
    </xf>
    <xf numFmtId="172" fontId="4" fillId="2" borderId="1" xfId="24" applyNumberFormat="1" applyFont="1" applyFill="1" applyBorder="1" applyAlignment="1" applyProtection="1">
      <alignment horizontal="right"/>
      <protection locked="0"/>
    </xf>
    <xf numFmtId="3" fontId="4" fillId="2" borderId="1" xfId="24" applyNumberFormat="1" applyFont="1" applyFill="1" applyBorder="1" applyAlignment="1" applyProtection="1">
      <alignment horizontal="right"/>
      <protection locked="0"/>
    </xf>
    <xf numFmtId="3" fontId="4" fillId="3" borderId="16" xfId="24" applyNumberFormat="1" applyFont="1" applyFill="1" applyBorder="1" applyAlignment="1" applyProtection="1">
      <alignment horizontal="right"/>
      <protection locked="0"/>
    </xf>
    <xf numFmtId="3" fontId="4" fillId="3" borderId="2" xfId="24" applyNumberFormat="1" applyFont="1" applyFill="1" applyBorder="1" applyAlignment="1" applyProtection="1">
      <alignment horizontal="right"/>
      <protection locked="0"/>
    </xf>
    <xf numFmtId="3" fontId="4" fillId="4" borderId="2" xfId="24" applyNumberFormat="1" applyFont="1" applyFill="1" applyBorder="1" applyAlignment="1" applyProtection="1">
      <alignment horizontal="right"/>
      <protection locked="0"/>
    </xf>
    <xf numFmtId="3" fontId="4" fillId="4" borderId="15" xfId="24" applyNumberFormat="1" applyFont="1" applyFill="1" applyBorder="1" applyAlignment="1" applyProtection="1">
      <alignment horizontal="right"/>
      <protection locked="0"/>
    </xf>
    <xf numFmtId="3" fontId="4" fillId="2" borderId="2" xfId="24" applyNumberFormat="1" applyFont="1" applyFill="1" applyBorder="1" applyAlignment="1" applyProtection="1">
      <alignment horizontal="right"/>
      <protection locked="0"/>
    </xf>
    <xf numFmtId="3" fontId="3" fillId="0" borderId="3" xfId="0" applyNumberFormat="1" applyFont="1" applyFill="1" applyBorder="1" applyAlignment="1">
      <alignment/>
    </xf>
    <xf numFmtId="3" fontId="4" fillId="3" borderId="17" xfId="24" applyNumberFormat="1" applyFont="1" applyFill="1" applyBorder="1" applyAlignment="1" applyProtection="1">
      <alignment horizontal="right"/>
      <protection locked="0"/>
    </xf>
    <xf numFmtId="3" fontId="2" fillId="0" borderId="18" xfId="0" applyNumberFormat="1" applyFont="1" applyFill="1" applyBorder="1" applyAlignment="1">
      <alignment horizontal="right"/>
    </xf>
    <xf numFmtId="0" fontId="2" fillId="0" borderId="0" xfId="21" applyFont="1" applyFill="1" applyBorder="1">
      <alignment/>
      <protection/>
    </xf>
    <xf numFmtId="0" fontId="2" fillId="0" borderId="0" xfId="21" applyFont="1" applyFill="1">
      <alignment/>
      <protection/>
    </xf>
    <xf numFmtId="0" fontId="3" fillId="0" borderId="0" xfId="21" applyFont="1" applyFill="1" applyBorder="1">
      <alignment/>
      <protection/>
    </xf>
    <xf numFmtId="0" fontId="2" fillId="0" borderId="0" xfId="21" applyFont="1">
      <alignment/>
      <protection/>
    </xf>
    <xf numFmtId="0" fontId="3" fillId="0" borderId="0" xfId="21" applyFont="1" applyFill="1" applyBorder="1" applyAlignment="1">
      <alignment horizontal="left"/>
      <protection/>
    </xf>
    <xf numFmtId="0" fontId="3" fillId="4" borderId="19" xfId="23" applyFont="1" applyFill="1" applyBorder="1" applyAlignment="1">
      <alignment horizontal="center" wrapText="1"/>
      <protection/>
    </xf>
    <xf numFmtId="0" fontId="3" fillId="4" borderId="20" xfId="23" applyFont="1" applyFill="1" applyBorder="1" applyAlignment="1">
      <alignment horizontal="center" wrapText="1"/>
      <protection/>
    </xf>
    <xf numFmtId="0" fontId="3" fillId="0" borderId="12" xfId="23" applyNumberFormat="1" applyFont="1" applyFill="1" applyBorder="1" applyAlignment="1" applyProtection="1">
      <alignment horizontal="center"/>
      <protection locked="0"/>
    </xf>
    <xf numFmtId="172" fontId="3" fillId="0" borderId="13" xfId="23" applyNumberFormat="1" applyFont="1" applyFill="1" applyBorder="1" applyAlignment="1" applyProtection="1">
      <alignment horizontal="center"/>
      <protection locked="0"/>
    </xf>
    <xf numFmtId="3" fontId="3" fillId="0" borderId="14" xfId="23" applyNumberFormat="1" applyFont="1" applyFill="1" applyBorder="1" applyAlignment="1">
      <alignment horizontal="center"/>
      <protection/>
    </xf>
    <xf numFmtId="0" fontId="3" fillId="4" borderId="21" xfId="23" applyFont="1" applyFill="1" applyBorder="1" applyAlignment="1">
      <alignment horizontal="center" vertical="top" wrapText="1"/>
      <protection/>
    </xf>
    <xf numFmtId="0" fontId="3" fillId="4" borderId="22" xfId="23" applyFont="1" applyFill="1" applyBorder="1" applyAlignment="1">
      <alignment horizontal="center" vertical="top" wrapText="1"/>
      <protection/>
    </xf>
    <xf numFmtId="0" fontId="3" fillId="4" borderId="22" xfId="23" applyFont="1" applyFill="1" applyBorder="1" applyAlignment="1">
      <alignment horizontal="center" vertical="top" wrapText="1"/>
      <protection/>
    </xf>
    <xf numFmtId="3" fontId="3" fillId="4" borderId="23" xfId="23" applyNumberFormat="1" applyFont="1" applyFill="1" applyBorder="1">
      <alignment/>
      <protection/>
    </xf>
    <xf numFmtId="3" fontId="3" fillId="4" borderId="1" xfId="23" applyNumberFormat="1" applyFont="1" applyFill="1" applyBorder="1">
      <alignment/>
      <protection/>
    </xf>
    <xf numFmtId="3" fontId="3" fillId="0" borderId="0" xfId="23" applyNumberFormat="1" applyFont="1" applyFill="1" applyBorder="1">
      <alignment/>
      <protection/>
    </xf>
    <xf numFmtId="0" fontId="3" fillId="0" borderId="0" xfId="23" applyFont="1" applyFill="1" applyBorder="1">
      <alignment/>
      <protection/>
    </xf>
    <xf numFmtId="0" fontId="3" fillId="0" borderId="0" xfId="0" applyFont="1" applyFill="1" applyBorder="1" applyAlignment="1">
      <alignment horizontal="center"/>
    </xf>
    <xf numFmtId="3" fontId="2" fillId="0" borderId="18" xfId="21" applyNumberFormat="1" applyFont="1" applyFill="1" applyBorder="1">
      <alignment/>
      <protection/>
    </xf>
    <xf numFmtId="3" fontId="2" fillId="0" borderId="4" xfId="21" applyNumberFormat="1" applyFont="1" applyFill="1" applyBorder="1">
      <alignment/>
      <protection/>
    </xf>
    <xf numFmtId="3" fontId="2" fillId="0" borderId="0" xfId="21" applyNumberFormat="1" applyFont="1" applyFill="1" applyBorder="1">
      <alignment/>
      <protection/>
    </xf>
    <xf numFmtId="3" fontId="2" fillId="4" borderId="0" xfId="21" applyNumberFormat="1" applyFont="1" applyFill="1" applyBorder="1">
      <alignment/>
      <protection/>
    </xf>
    <xf numFmtId="3" fontId="3" fillId="4" borderId="2" xfId="0" applyNumberFormat="1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3" fontId="3" fillId="4" borderId="2" xfId="0" applyNumberFormat="1" applyFont="1" applyFill="1" applyBorder="1" applyAlignment="1">
      <alignment/>
    </xf>
    <xf numFmtId="3" fontId="3" fillId="4" borderId="23" xfId="0" applyNumberFormat="1" applyFont="1" applyFill="1" applyBorder="1" applyAlignment="1">
      <alignment/>
    </xf>
    <xf numFmtId="3" fontId="3" fillId="4" borderId="24" xfId="0" applyNumberFormat="1" applyFont="1" applyFill="1" applyBorder="1" applyAlignment="1">
      <alignment/>
    </xf>
    <xf numFmtId="3" fontId="3" fillId="4" borderId="25" xfId="0" applyNumberFormat="1" applyFont="1" applyFill="1" applyBorder="1" applyAlignment="1">
      <alignment/>
    </xf>
    <xf numFmtId="3" fontId="3" fillId="4" borderId="26" xfId="23" applyNumberFormat="1" applyFont="1" applyFill="1" applyBorder="1">
      <alignment/>
      <protection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3" borderId="2" xfId="23" applyNumberFormat="1" applyFont="1" applyFill="1" applyBorder="1">
      <alignment/>
      <protection/>
    </xf>
    <xf numFmtId="3" fontId="3" fillId="3" borderId="23" xfId="0" applyNumberFormat="1" applyFont="1" applyFill="1" applyBorder="1" applyAlignment="1">
      <alignment horizontal="right"/>
    </xf>
    <xf numFmtId="3" fontId="3" fillId="3" borderId="21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18" xfId="21" applyNumberFormat="1" applyFont="1" applyFill="1" applyBorder="1" applyAlignment="1">
      <alignment horizontal="right"/>
      <protection/>
    </xf>
    <xf numFmtId="3" fontId="3" fillId="0" borderId="4" xfId="0" applyNumberFormat="1" applyFont="1" applyFill="1" applyBorder="1" applyAlignment="1">
      <alignment horizontal="right"/>
    </xf>
    <xf numFmtId="3" fontId="3" fillId="0" borderId="0" xfId="21" applyNumberFormat="1" applyFont="1" applyFill="1" applyBorder="1" applyAlignment="1">
      <alignment horizontal="right"/>
      <protection/>
    </xf>
    <xf numFmtId="3" fontId="3" fillId="4" borderId="0" xfId="23" applyNumberFormat="1" applyFont="1" applyFill="1" applyBorder="1">
      <alignment/>
      <protection/>
    </xf>
    <xf numFmtId="3" fontId="3" fillId="4" borderId="27" xfId="23" applyNumberFormat="1" applyFont="1" applyFill="1" applyBorder="1">
      <alignment/>
      <protection/>
    </xf>
    <xf numFmtId="3" fontId="3" fillId="4" borderId="18" xfId="23" applyNumberFormat="1" applyFont="1" applyFill="1" applyBorder="1">
      <alignment/>
      <protection/>
    </xf>
    <xf numFmtId="3" fontId="3" fillId="0" borderId="0" xfId="21" applyNumberFormat="1" applyFont="1" applyFill="1" applyBorder="1">
      <alignment/>
      <protection/>
    </xf>
    <xf numFmtId="3" fontId="2" fillId="0" borderId="0" xfId="23" applyNumberFormat="1" applyFont="1" applyFill="1" applyBorder="1">
      <alignment/>
      <protection/>
    </xf>
    <xf numFmtId="0" fontId="2" fillId="0" borderId="4" xfId="21" applyFont="1" applyFill="1" applyBorder="1" applyAlignment="1">
      <alignment horizontal="right"/>
      <protection/>
    </xf>
    <xf numFmtId="0" fontId="2" fillId="0" borderId="0" xfId="21" applyFont="1" applyFill="1" applyBorder="1" applyAlignment="1">
      <alignment horizontal="right"/>
      <protection/>
    </xf>
    <xf numFmtId="3" fontId="2" fillId="0" borderId="18" xfId="21" applyNumberFormat="1" applyFont="1" applyFill="1" applyBorder="1" applyAlignment="1">
      <alignment horizontal="right"/>
      <protection/>
    </xf>
    <xf numFmtId="3" fontId="2" fillId="0" borderId="0" xfId="21" applyNumberFormat="1" applyFont="1" applyFill="1" applyBorder="1" applyAlignment="1">
      <alignment horizontal="right"/>
      <protection/>
    </xf>
    <xf numFmtId="3" fontId="2" fillId="4" borderId="27" xfId="23" applyNumberFormat="1" applyFont="1" applyFill="1" applyBorder="1">
      <alignment/>
      <protection/>
    </xf>
    <xf numFmtId="3" fontId="2" fillId="4" borderId="18" xfId="23" applyNumberFormat="1" applyFont="1" applyFill="1" applyBorder="1">
      <alignment/>
      <protection/>
    </xf>
    <xf numFmtId="0" fontId="2" fillId="0" borderId="0" xfId="22" applyFont="1" applyFill="1" applyBorder="1">
      <alignment/>
      <protection/>
    </xf>
    <xf numFmtId="0" fontId="2" fillId="0" borderId="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2" fillId="0" borderId="0" xfId="24" applyFont="1" applyFill="1" applyBorder="1">
      <alignment/>
      <protection/>
    </xf>
    <xf numFmtId="3" fontId="2" fillId="0" borderId="4" xfId="21" applyNumberFormat="1" applyFont="1" applyFill="1" applyBorder="1" applyAlignment="1">
      <alignment horizontal="right"/>
      <protection/>
    </xf>
    <xf numFmtId="3" fontId="2" fillId="4" borderId="0" xfId="23" applyNumberFormat="1" applyFont="1" applyFill="1" applyBorder="1">
      <alignment/>
      <protection/>
    </xf>
    <xf numFmtId="3" fontId="3" fillId="4" borderId="3" xfId="0" applyNumberFormat="1" applyFont="1" applyFill="1" applyBorder="1" applyAlignment="1">
      <alignment/>
    </xf>
    <xf numFmtId="3" fontId="3" fillId="4" borderId="19" xfId="0" applyNumberFormat="1" applyFont="1" applyFill="1" applyBorder="1" applyAlignment="1">
      <alignment horizontal="right"/>
    </xf>
    <xf numFmtId="4" fontId="2" fillId="0" borderId="4" xfId="21" applyNumberFormat="1" applyFont="1" applyFill="1" applyBorder="1" applyAlignment="1">
      <alignment horizontal="right"/>
      <protection/>
    </xf>
    <xf numFmtId="4" fontId="2" fillId="0" borderId="0" xfId="21" applyNumberFormat="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7" borderId="0" xfId="0" applyFont="1" applyFill="1" applyAlignment="1">
      <alignment/>
    </xf>
    <xf numFmtId="3" fontId="3" fillId="0" borderId="3" xfId="23" applyNumberFormat="1" applyFont="1" applyFill="1" applyBorder="1">
      <alignment/>
      <protection/>
    </xf>
    <xf numFmtId="172" fontId="2" fillId="0" borderId="0" xfId="24" applyNumberFormat="1" applyFont="1" applyFill="1" applyBorder="1" applyAlignment="1" applyProtection="1">
      <alignment vertical="center"/>
      <protection locked="0"/>
    </xf>
    <xf numFmtId="3" fontId="3" fillId="3" borderId="2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3" fontId="3" fillId="0" borderId="4" xfId="21" applyNumberFormat="1" applyFont="1" applyFill="1" applyBorder="1">
      <alignment/>
      <protection/>
    </xf>
    <xf numFmtId="3" fontId="3" fillId="3" borderId="1" xfId="21" applyNumberFormat="1" applyFont="1" applyFill="1" applyBorder="1">
      <alignment/>
      <protection/>
    </xf>
    <xf numFmtId="4" fontId="3" fillId="3" borderId="2" xfId="21" applyNumberFormat="1" applyFont="1" applyFill="1" applyBorder="1" applyAlignment="1">
      <alignment horizontal="right"/>
      <protection/>
    </xf>
    <xf numFmtId="4" fontId="3" fillId="3" borderId="1" xfId="21" applyNumberFormat="1" applyFont="1" applyFill="1" applyBorder="1" applyAlignment="1">
      <alignment horizontal="right"/>
      <protection/>
    </xf>
    <xf numFmtId="3" fontId="3" fillId="3" borderId="23" xfId="21" applyNumberFormat="1" applyFont="1" applyFill="1" applyBorder="1" applyAlignment="1">
      <alignment horizontal="right"/>
      <protection/>
    </xf>
    <xf numFmtId="3" fontId="3" fillId="3" borderId="2" xfId="21" applyNumberFormat="1" applyFont="1" applyFill="1" applyBorder="1" applyAlignment="1">
      <alignment horizontal="right"/>
      <protection/>
    </xf>
    <xf numFmtId="3" fontId="3" fillId="3" borderId="1" xfId="21" applyNumberFormat="1" applyFont="1" applyFill="1" applyBorder="1" applyAlignment="1">
      <alignment horizontal="right"/>
      <protection/>
    </xf>
    <xf numFmtId="3" fontId="3" fillId="2" borderId="2" xfId="23" applyNumberFormat="1" applyFont="1" applyFill="1" applyBorder="1">
      <alignment/>
      <protection/>
    </xf>
    <xf numFmtId="3" fontId="3" fillId="2" borderId="23" xfId="0" applyNumberFormat="1" applyFont="1" applyFill="1" applyBorder="1" applyAlignment="1">
      <alignment horizontal="right"/>
    </xf>
    <xf numFmtId="3" fontId="2" fillId="0" borderId="4" xfId="24" applyNumberFormat="1" applyFont="1" applyFill="1" applyBorder="1" applyAlignment="1" applyProtection="1">
      <alignment horizontal="right"/>
      <protection locked="0"/>
    </xf>
    <xf numFmtId="3" fontId="2" fillId="0" borderId="0" xfId="24" applyNumberFormat="1" applyFont="1" applyFill="1" applyBorder="1" applyAlignment="1" applyProtection="1">
      <alignment horizontal="right"/>
      <protection locked="0"/>
    </xf>
    <xf numFmtId="3" fontId="2" fillId="7" borderId="0" xfId="21" applyNumberFormat="1" applyFont="1" applyFill="1" applyBorder="1">
      <alignment/>
      <protection/>
    </xf>
    <xf numFmtId="3" fontId="3" fillId="4" borderId="2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" fontId="2" fillId="0" borderId="4" xfId="21" applyNumberFormat="1" applyFont="1" applyFill="1" applyBorder="1" applyAlignment="1">
      <alignment horizontal="right"/>
      <protection/>
    </xf>
    <xf numFmtId="1" fontId="2" fillId="0" borderId="0" xfId="24" applyNumberFormat="1" applyFont="1" applyFill="1" applyBorder="1" applyAlignment="1" applyProtection="1">
      <alignment horizontal="right"/>
      <protection locked="0"/>
    </xf>
    <xf numFmtId="1" fontId="2" fillId="0" borderId="18" xfId="0" applyNumberFormat="1" applyFont="1" applyFill="1" applyBorder="1" applyAlignment="1">
      <alignment horizontal="right"/>
    </xf>
    <xf numFmtId="1" fontId="2" fillId="0" borderId="0" xfId="21" applyNumberFormat="1" applyFont="1" applyFill="1" applyBorder="1" applyAlignment="1">
      <alignment horizontal="right"/>
      <protection/>
    </xf>
    <xf numFmtId="3" fontId="3" fillId="0" borderId="0" xfId="0" applyNumberFormat="1" applyFont="1" applyBorder="1" applyAlignment="1">
      <alignment/>
    </xf>
    <xf numFmtId="3" fontId="3" fillId="4" borderId="1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" fontId="3" fillId="4" borderId="16" xfId="23" applyNumberFormat="1" applyFont="1" applyFill="1" applyBorder="1">
      <alignment/>
      <protection/>
    </xf>
    <xf numFmtId="3" fontId="3" fillId="4" borderId="22" xfId="23" applyNumberFormat="1" applyFont="1" applyFill="1" applyBorder="1">
      <alignment/>
      <protection/>
    </xf>
    <xf numFmtId="3" fontId="3" fillId="4" borderId="21" xfId="23" applyNumberFormat="1" applyFont="1" applyFill="1" applyBorder="1">
      <alignment/>
      <protection/>
    </xf>
    <xf numFmtId="0" fontId="3" fillId="8" borderId="1" xfId="23" applyNumberFormat="1" applyFont="1" applyFill="1" applyBorder="1" applyAlignment="1" applyProtection="1">
      <alignment horizontal="right"/>
      <protection locked="0"/>
    </xf>
    <xf numFmtId="172" fontId="3" fillId="8" borderId="1" xfId="23" applyNumberFormat="1" applyFont="1" applyFill="1" applyBorder="1" applyAlignment="1" applyProtection="1">
      <alignment horizontal="right"/>
      <protection locked="0"/>
    </xf>
    <xf numFmtId="3" fontId="3" fillId="8" borderId="1" xfId="23" applyNumberFormat="1" applyFont="1" applyFill="1" applyBorder="1" applyAlignment="1">
      <alignment horizontal="right"/>
      <protection/>
    </xf>
    <xf numFmtId="3" fontId="3" fillId="8" borderId="23" xfId="23" applyNumberFormat="1" applyFont="1" applyFill="1" applyBorder="1">
      <alignment/>
      <protection/>
    </xf>
    <xf numFmtId="4" fontId="3" fillId="0" borderId="0" xfId="21" applyNumberFormat="1" applyFont="1" applyFill="1" applyBorder="1" applyAlignment="1">
      <alignment horizontal="right"/>
      <protection/>
    </xf>
    <xf numFmtId="3" fontId="2" fillId="0" borderId="0" xfId="22" applyNumberFormat="1" applyFont="1" applyFill="1" applyBorder="1" applyAlignment="1">
      <alignment horizontal="right"/>
      <protection/>
    </xf>
    <xf numFmtId="0" fontId="2" fillId="0" borderId="0" xfId="22" applyFont="1" applyFill="1" applyBorder="1" applyAlignment="1">
      <alignment horizontal="right"/>
      <protection/>
    </xf>
    <xf numFmtId="4" fontId="2" fillId="0" borderId="0" xfId="21" applyNumberFormat="1" applyFont="1" applyFill="1" applyBorder="1">
      <alignment/>
      <protection/>
    </xf>
    <xf numFmtId="1" fontId="2" fillId="0" borderId="0" xfId="21" applyNumberFormat="1" applyFont="1" applyFill="1" applyBorder="1">
      <alignment/>
      <protection/>
    </xf>
    <xf numFmtId="4" fontId="2" fillId="0" borderId="0" xfId="21" applyNumberFormat="1" applyFont="1" applyFill="1">
      <alignment/>
      <protection/>
    </xf>
    <xf numFmtId="3" fontId="3" fillId="4" borderId="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17" xfId="21" applyNumberFormat="1" applyFont="1" applyFill="1" applyBorder="1" applyAlignment="1">
      <alignment horizontal="right"/>
      <protection/>
    </xf>
    <xf numFmtId="3" fontId="2" fillId="0" borderId="16" xfId="21" applyNumberFormat="1" applyFont="1" applyFill="1" applyBorder="1" applyAlignment="1">
      <alignment horizontal="right"/>
      <protection/>
    </xf>
    <xf numFmtId="3" fontId="2" fillId="0" borderId="21" xfId="21" applyNumberFormat="1" applyFont="1" applyFill="1" applyBorder="1" applyAlignment="1">
      <alignment horizontal="right"/>
      <protection/>
    </xf>
    <xf numFmtId="3" fontId="2" fillId="4" borderId="0" xfId="0" applyNumberFormat="1" applyFont="1" applyFill="1" applyBorder="1" applyAlignment="1">
      <alignment/>
    </xf>
    <xf numFmtId="3" fontId="3" fillId="4" borderId="21" xfId="0" applyNumberFormat="1" applyFont="1" applyFill="1" applyBorder="1" applyAlignment="1">
      <alignment horizontal="right"/>
    </xf>
    <xf numFmtId="3" fontId="4" fillId="4" borderId="17" xfId="24" applyNumberFormat="1" applyFont="1" applyFill="1" applyBorder="1" applyAlignment="1" applyProtection="1">
      <alignment horizontal="right"/>
      <protection locked="0"/>
    </xf>
    <xf numFmtId="3" fontId="4" fillId="4" borderId="16" xfId="24" applyNumberFormat="1" applyFont="1" applyFill="1" applyBorder="1" applyAlignment="1" applyProtection="1">
      <alignment horizontal="right"/>
      <protection locked="0"/>
    </xf>
    <xf numFmtId="3" fontId="3" fillId="0" borderId="16" xfId="0" applyNumberFormat="1" applyFont="1" applyFill="1" applyBorder="1" applyAlignment="1">
      <alignment horizontal="right"/>
    </xf>
    <xf numFmtId="3" fontId="4" fillId="0" borderId="16" xfId="24" applyNumberFormat="1" applyFont="1" applyFill="1" applyBorder="1" applyAlignment="1" applyProtection="1">
      <alignment horizontal="right"/>
      <protection locked="0"/>
    </xf>
    <xf numFmtId="3" fontId="3" fillId="0" borderId="16" xfId="23" applyNumberFormat="1" applyFont="1" applyFill="1" applyBorder="1">
      <alignment/>
      <protection/>
    </xf>
    <xf numFmtId="0" fontId="13" fillId="4" borderId="2" xfId="23" applyNumberFormat="1" applyFont="1" applyFill="1" applyBorder="1" applyAlignment="1" applyProtection="1">
      <alignment horizontal="center"/>
      <protection locked="0"/>
    </xf>
    <xf numFmtId="172" fontId="13" fillId="4" borderId="1" xfId="23" applyNumberFormat="1" applyFont="1" applyFill="1" applyBorder="1" applyAlignment="1" applyProtection="1">
      <alignment horizontal="center"/>
      <protection locked="0"/>
    </xf>
    <xf numFmtId="3" fontId="13" fillId="4" borderId="23" xfId="23" applyNumberFormat="1" applyFont="1" applyFill="1" applyBorder="1" applyAlignment="1">
      <alignment horizontal="right" indent="1"/>
      <protection/>
    </xf>
    <xf numFmtId="3" fontId="13" fillId="4" borderId="2" xfId="23" applyNumberFormat="1" applyFont="1" applyFill="1" applyBorder="1" applyAlignment="1" applyProtection="1">
      <alignment horizontal="right"/>
      <protection locked="0"/>
    </xf>
    <xf numFmtId="3" fontId="13" fillId="4" borderId="1" xfId="23" applyNumberFormat="1" applyFont="1" applyFill="1" applyBorder="1" applyAlignment="1" applyProtection="1">
      <alignment horizontal="right"/>
      <protection locked="0"/>
    </xf>
    <xf numFmtId="3" fontId="13" fillId="4" borderId="23" xfId="23" applyNumberFormat="1" applyFont="1" applyFill="1" applyBorder="1">
      <alignment/>
      <protection/>
    </xf>
    <xf numFmtId="3" fontId="13" fillId="4" borderId="26" xfId="23" applyNumberFormat="1" applyFont="1" applyFill="1" applyBorder="1">
      <alignment/>
      <protection/>
    </xf>
    <xf numFmtId="3" fontId="13" fillId="0" borderId="0" xfId="23" applyNumberFormat="1" applyFont="1" applyFill="1" applyBorder="1">
      <alignment/>
      <protection/>
    </xf>
    <xf numFmtId="0" fontId="13" fillId="0" borderId="0" xfId="23" applyFont="1" applyFill="1" applyBorder="1">
      <alignment/>
      <protection/>
    </xf>
    <xf numFmtId="0" fontId="3" fillId="3" borderId="1" xfId="21" applyFont="1" applyFill="1" applyBorder="1">
      <alignment/>
      <protection/>
    </xf>
    <xf numFmtId="3" fontId="3" fillId="3" borderId="1" xfId="23" applyNumberFormat="1" applyFont="1" applyFill="1" applyBorder="1">
      <alignment/>
      <protection/>
    </xf>
    <xf numFmtId="0" fontId="3" fillId="3" borderId="2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3" fontId="3" fillId="3" borderId="26" xfId="23" applyNumberFormat="1" applyFont="1" applyFill="1" applyBorder="1">
      <alignment/>
      <protection/>
    </xf>
    <xf numFmtId="3" fontId="3" fillId="3" borderId="23" xfId="23" applyNumberFormat="1" applyFont="1" applyFill="1" applyBorder="1">
      <alignment/>
      <protection/>
    </xf>
    <xf numFmtId="3" fontId="14" fillId="0" borderId="18" xfId="21" applyNumberFormat="1" applyFont="1" applyFill="1" applyBorder="1" applyAlignment="1">
      <alignment horizontal="right"/>
      <protection/>
    </xf>
    <xf numFmtId="17" fontId="3" fillId="0" borderId="28" xfId="23" applyNumberFormat="1" applyFont="1" applyFill="1" applyBorder="1" applyAlignment="1">
      <alignment horizontal="center"/>
      <protection/>
    </xf>
    <xf numFmtId="0" fontId="3" fillId="0" borderId="29" xfId="23" applyFont="1" applyFill="1" applyBorder="1" applyAlignment="1">
      <alignment horizontal="center"/>
      <protection/>
    </xf>
    <xf numFmtId="0" fontId="3" fillId="0" borderId="30" xfId="23" applyFont="1" applyFill="1" applyBorder="1" applyAlignment="1">
      <alignment horizontal="center"/>
      <protection/>
    </xf>
    <xf numFmtId="3" fontId="13" fillId="4" borderId="2" xfId="0" applyNumberFormat="1" applyFont="1" applyFill="1" applyBorder="1" applyAlignment="1">
      <alignment horizontal="left"/>
    </xf>
    <xf numFmtId="3" fontId="13" fillId="4" borderId="1" xfId="0" applyNumberFormat="1" applyFont="1" applyFill="1" applyBorder="1" applyAlignment="1">
      <alignment horizontal="left"/>
    </xf>
    <xf numFmtId="3" fontId="3" fillId="8" borderId="2" xfId="0" applyNumberFormat="1" applyFont="1" applyFill="1" applyBorder="1" applyAlignment="1">
      <alignment horizontal="left"/>
    </xf>
    <xf numFmtId="3" fontId="3" fillId="8" borderId="1" xfId="0" applyNumberFormat="1" applyFont="1" applyFill="1" applyBorder="1" applyAlignment="1">
      <alignment horizontal="left"/>
    </xf>
    <xf numFmtId="0" fontId="9" fillId="5" borderId="31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/>
    </xf>
    <xf numFmtId="0" fontId="9" fillId="5" borderId="34" xfId="0" applyFont="1" applyFill="1" applyBorder="1" applyAlignment="1">
      <alignment horizontal="center"/>
    </xf>
    <xf numFmtId="3" fontId="2" fillId="0" borderId="0" xfId="23" applyNumberFormat="1" applyFont="1" applyFill="1" applyBorder="1" applyAlignment="1">
      <alignment horizontal="left"/>
      <protection/>
    </xf>
    <xf numFmtId="3" fontId="2" fillId="0" borderId="0" xfId="23" applyNumberFormat="1" applyFont="1" applyFill="1" applyBorder="1" applyAlignment="1">
      <alignment/>
      <protection/>
    </xf>
    <xf numFmtId="3" fontId="3" fillId="2" borderId="2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2" borderId="23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3" fontId="2" fillId="0" borderId="19" xfId="21" applyNumberFormat="1" applyFont="1" applyFill="1" applyBorder="1" applyAlignment="1">
      <alignment horizontal="right"/>
      <protection/>
    </xf>
    <xf numFmtId="4" fontId="2" fillId="0" borderId="17" xfId="21" applyNumberFormat="1" applyFont="1" applyFill="1" applyBorder="1" applyAlignment="1">
      <alignment horizontal="right"/>
      <protection/>
    </xf>
    <xf numFmtId="3" fontId="3" fillId="4" borderId="2" xfId="23" applyNumberFormat="1" applyFont="1" applyFill="1" applyBorder="1">
      <alignment/>
      <protection/>
    </xf>
    <xf numFmtId="3" fontId="3" fillId="0" borderId="0" xfId="0" applyNumberFormat="1" applyFont="1" applyFill="1" applyAlignment="1">
      <alignment horizontal="left" vertical="top" wrapText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nsumo Mensual Planta11 oct hoy" xfId="21"/>
    <cellStyle name="Normal_Consumo Mensual Seguridad 11 oct hoy" xfId="22"/>
    <cellStyle name="Normal_Consumo Mensual Sistemas 11 oct hoy" xfId="23"/>
    <cellStyle name="Normal_Hoja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A1420"/>
  <sheetViews>
    <sheetView tabSelected="1" zoomScale="110" zoomScaleNormal="110" workbookViewId="0" topLeftCell="A1">
      <pane xSplit="6" ySplit="8" topLeftCell="V89" activePane="bottomRight" state="frozen"/>
      <selection pane="topLeft" activeCell="A1" sqref="A1"/>
      <selection pane="topRight" activeCell="K1" sqref="K1"/>
      <selection pane="bottomLeft" activeCell="A78" sqref="A78"/>
      <selection pane="bottomRight" activeCell="AS7" sqref="AS7"/>
    </sheetView>
  </sheetViews>
  <sheetFormatPr defaultColWidth="11.421875" defaultRowHeight="12.75" outlineLevelRow="3" outlineLevelCol="1"/>
  <cols>
    <col min="1" max="1" width="1.57421875" style="71" customWidth="1"/>
    <col min="2" max="4" width="2.00390625" style="71" customWidth="1"/>
    <col min="5" max="5" width="2.7109375" style="71" customWidth="1"/>
    <col min="6" max="6" width="20.8515625" style="71" customWidth="1"/>
    <col min="7" max="8" width="8.28125" style="72" hidden="1" customWidth="1" outlineLevel="1"/>
    <col min="9" max="9" width="8.28125" style="71" customWidth="1" collapsed="1"/>
    <col min="10" max="11" width="8.28125" style="71" hidden="1" customWidth="1" outlineLevel="1"/>
    <col min="12" max="12" width="8.28125" style="71" customWidth="1" collapsed="1"/>
    <col min="13" max="14" width="8.28125" style="71" hidden="1" customWidth="1" outlineLevel="1"/>
    <col min="15" max="15" width="8.28125" style="71" customWidth="1" collapsed="1"/>
    <col min="16" max="17" width="8.28125" style="71" hidden="1" customWidth="1" outlineLevel="1"/>
    <col min="18" max="18" width="8.28125" style="71" customWidth="1" collapsed="1"/>
    <col min="19" max="20" width="8.28125" style="71" hidden="1" customWidth="1" outlineLevel="1"/>
    <col min="21" max="21" width="8.28125" style="71" customWidth="1" collapsed="1"/>
    <col min="22" max="23" width="8.28125" style="71" hidden="1" customWidth="1" outlineLevel="1"/>
    <col min="24" max="24" width="8.28125" style="71" customWidth="1" collapsed="1"/>
    <col min="25" max="26" width="8.28125" style="71" hidden="1" customWidth="1" outlineLevel="1"/>
    <col min="27" max="27" width="8.28125" style="71" customWidth="1" collapsed="1"/>
    <col min="28" max="29" width="8.28125" style="71" hidden="1" customWidth="1" outlineLevel="1"/>
    <col min="30" max="30" width="8.28125" style="71" customWidth="1" collapsed="1"/>
    <col min="31" max="32" width="8.28125" style="71" hidden="1" customWidth="1" outlineLevel="1"/>
    <col min="33" max="33" width="8.28125" style="71" customWidth="1" collapsed="1"/>
    <col min="34" max="35" width="8.28125" style="71" hidden="1" customWidth="1" outlineLevel="1"/>
    <col min="36" max="36" width="8.28125" style="71" customWidth="1" collapsed="1"/>
    <col min="37" max="38" width="8.28125" style="71" hidden="1" customWidth="1" outlineLevel="1"/>
    <col min="39" max="39" width="8.28125" style="71" customWidth="1" collapsed="1"/>
    <col min="40" max="41" width="8.28125" style="71" hidden="1" customWidth="1" outlineLevel="1"/>
    <col min="42" max="42" width="8.28125" style="71" customWidth="1" collapsed="1"/>
    <col min="43" max="45" width="12.140625" style="71" customWidth="1"/>
    <col min="46" max="16384" width="11.421875" style="71" customWidth="1"/>
  </cols>
  <sheetData>
    <row r="1" ht="7.5" customHeight="1">
      <c r="A1" s="5"/>
    </row>
    <row r="2" ht="12" customHeight="1">
      <c r="A2" s="5" t="s">
        <v>0</v>
      </c>
    </row>
    <row r="3" spans="1:6" ht="12" customHeight="1">
      <c r="A3" s="232" t="s">
        <v>111</v>
      </c>
      <c r="B3" s="232"/>
      <c r="C3" s="232"/>
      <c r="D3" s="232"/>
      <c r="E3" s="232"/>
      <c r="F3" s="232"/>
    </row>
    <row r="4" spans="1:45" ht="12" customHeight="1">
      <c r="A4" s="232"/>
      <c r="B4" s="232"/>
      <c r="C4" s="232"/>
      <c r="D4" s="232"/>
      <c r="E4" s="232"/>
      <c r="F4" s="232"/>
      <c r="AR4" s="73" t="s">
        <v>81</v>
      </c>
      <c r="AS4" s="73" t="s">
        <v>81</v>
      </c>
    </row>
    <row r="5" spans="1:45" ht="11.25" customHeight="1" thickBot="1">
      <c r="A5" s="5" t="s">
        <v>51</v>
      </c>
      <c r="H5" s="74"/>
      <c r="AR5" s="75">
        <v>3.25</v>
      </c>
      <c r="AS5" s="75">
        <v>4.12</v>
      </c>
    </row>
    <row r="6" spans="7:45" ht="24.75" customHeight="1">
      <c r="G6" s="209">
        <v>38961</v>
      </c>
      <c r="H6" s="210"/>
      <c r="I6" s="211"/>
      <c r="J6" s="209">
        <v>38991</v>
      </c>
      <c r="K6" s="210"/>
      <c r="L6" s="211"/>
      <c r="M6" s="209">
        <v>39022</v>
      </c>
      <c r="N6" s="210"/>
      <c r="O6" s="211"/>
      <c r="P6" s="209">
        <v>39052</v>
      </c>
      <c r="Q6" s="210"/>
      <c r="R6" s="211"/>
      <c r="S6" s="209">
        <v>39083</v>
      </c>
      <c r="T6" s="210"/>
      <c r="U6" s="211"/>
      <c r="V6" s="209">
        <v>39114</v>
      </c>
      <c r="W6" s="210"/>
      <c r="X6" s="211"/>
      <c r="Y6" s="209">
        <v>39142</v>
      </c>
      <c r="Z6" s="210"/>
      <c r="AA6" s="211"/>
      <c r="AB6" s="209">
        <v>39173</v>
      </c>
      <c r="AC6" s="210"/>
      <c r="AD6" s="211"/>
      <c r="AE6" s="209">
        <v>39203</v>
      </c>
      <c r="AF6" s="210"/>
      <c r="AG6" s="211"/>
      <c r="AH6" s="209">
        <v>39234</v>
      </c>
      <c r="AI6" s="210"/>
      <c r="AJ6" s="211"/>
      <c r="AK6" s="209">
        <v>39264</v>
      </c>
      <c r="AL6" s="210"/>
      <c r="AM6" s="211"/>
      <c r="AN6" s="209">
        <v>39295</v>
      </c>
      <c r="AO6" s="210"/>
      <c r="AP6" s="211"/>
      <c r="AQ6" s="76" t="s">
        <v>135</v>
      </c>
      <c r="AR6" s="77" t="s">
        <v>135</v>
      </c>
      <c r="AS6" s="77" t="s">
        <v>136</v>
      </c>
    </row>
    <row r="7" spans="7:45" ht="24.75" customHeight="1" thickBot="1">
      <c r="G7" s="78" t="s">
        <v>1</v>
      </c>
      <c r="H7" s="79" t="s">
        <v>2</v>
      </c>
      <c r="I7" s="80" t="s">
        <v>52</v>
      </c>
      <c r="J7" s="78" t="s">
        <v>1</v>
      </c>
      <c r="K7" s="79" t="s">
        <v>2</v>
      </c>
      <c r="L7" s="80" t="s">
        <v>52</v>
      </c>
      <c r="M7" s="78" t="s">
        <v>1</v>
      </c>
      <c r="N7" s="79" t="s">
        <v>2</v>
      </c>
      <c r="O7" s="80" t="s">
        <v>52</v>
      </c>
      <c r="P7" s="78" t="s">
        <v>1</v>
      </c>
      <c r="Q7" s="79" t="s">
        <v>2</v>
      </c>
      <c r="R7" s="80" t="s">
        <v>52</v>
      </c>
      <c r="S7" s="78" t="s">
        <v>1</v>
      </c>
      <c r="T7" s="79" t="s">
        <v>2</v>
      </c>
      <c r="U7" s="80" t="s">
        <v>52</v>
      </c>
      <c r="V7" s="78" t="s">
        <v>1</v>
      </c>
      <c r="W7" s="79" t="s">
        <v>2</v>
      </c>
      <c r="X7" s="80" t="s">
        <v>52</v>
      </c>
      <c r="Y7" s="78" t="s">
        <v>1</v>
      </c>
      <c r="Z7" s="79" t="s">
        <v>2</v>
      </c>
      <c r="AA7" s="80" t="s">
        <v>52</v>
      </c>
      <c r="AB7" s="78" t="s">
        <v>1</v>
      </c>
      <c r="AC7" s="79" t="s">
        <v>2</v>
      </c>
      <c r="AD7" s="80" t="s">
        <v>52</v>
      </c>
      <c r="AE7" s="78" t="s">
        <v>1</v>
      </c>
      <c r="AF7" s="79" t="s">
        <v>2</v>
      </c>
      <c r="AG7" s="80" t="s">
        <v>52</v>
      </c>
      <c r="AH7" s="78" t="s">
        <v>1</v>
      </c>
      <c r="AI7" s="79" t="s">
        <v>2</v>
      </c>
      <c r="AJ7" s="80" t="s">
        <v>52</v>
      </c>
      <c r="AK7" s="78" t="s">
        <v>1</v>
      </c>
      <c r="AL7" s="79" t="s">
        <v>2</v>
      </c>
      <c r="AM7" s="80" t="s">
        <v>52</v>
      </c>
      <c r="AN7" s="78" t="s">
        <v>1</v>
      </c>
      <c r="AO7" s="79" t="s">
        <v>2</v>
      </c>
      <c r="AP7" s="80" t="s">
        <v>52</v>
      </c>
      <c r="AQ7" s="81" t="s">
        <v>99</v>
      </c>
      <c r="AR7" s="82" t="s">
        <v>114</v>
      </c>
      <c r="AS7" s="83" t="s">
        <v>100</v>
      </c>
    </row>
    <row r="8" spans="1:46" s="201" customFormat="1" ht="12.75" thickBot="1">
      <c r="A8" s="212" t="s">
        <v>3</v>
      </c>
      <c r="B8" s="213"/>
      <c r="C8" s="213"/>
      <c r="D8" s="213"/>
      <c r="E8" s="213"/>
      <c r="F8" s="213"/>
      <c r="G8" s="193"/>
      <c r="H8" s="194"/>
      <c r="I8" s="195">
        <f>I10+I19+I28+I39+I105+I108+I111+I114+I116+I119</f>
        <v>25866.0675</v>
      </c>
      <c r="J8" s="196"/>
      <c r="K8" s="197"/>
      <c r="L8" s="195">
        <f>L10+L19+L28+L39+L105+L108+L111+L114+L116+L119</f>
        <v>39940.156388888885</v>
      </c>
      <c r="M8" s="195">
        <f>M10+M19+M28+M39+M105+M108+M111+M114+M116+M119</f>
        <v>0</v>
      </c>
      <c r="N8" s="195">
        <f>N10+N19+N28+N39+N105+N108+N111+N114+N116+N119</f>
        <v>0</v>
      </c>
      <c r="O8" s="195">
        <f>O10+O19+O28+O39+O105+O108+O111+O114+O116+O119</f>
        <v>49272.2675</v>
      </c>
      <c r="P8" s="195">
        <f>P10+P19+P28+P39+P105+P108+P111+P114+P116+P119</f>
        <v>0</v>
      </c>
      <c r="Q8" s="195">
        <f>Q10+Q19+Q28+Q39+Q105+Q108+Q111+Q114+Q116+Q119</f>
        <v>0</v>
      </c>
      <c r="R8" s="195">
        <f>R10+R19+R28+R39+R105+R108+R111+R114+R116+R119</f>
        <v>42772.2675</v>
      </c>
      <c r="S8" s="195">
        <f>S10+S19+S28+S39+S105+S108+S111+S114+S116+S119</f>
        <v>0</v>
      </c>
      <c r="T8" s="195">
        <f>T10+T19+T28+T39+T105+T108+T111+T114+T116+T119</f>
        <v>0</v>
      </c>
      <c r="U8" s="195">
        <f>U10+U19+U28+U39+U105+U108+U111+U114+U116+U119</f>
        <v>43422.2675</v>
      </c>
      <c r="V8" s="195">
        <f>V10+V19+V28+V39+V105+V108+V111+V114+V116+V119</f>
        <v>0</v>
      </c>
      <c r="W8" s="195">
        <f>W10+W19+W28+W39+W105+W108+W111+W114+W116+W119</f>
        <v>0</v>
      </c>
      <c r="X8" s="195">
        <f>X10+X19+X28+X39+X105+X108+X111+X114+X116+X119</f>
        <v>42422.2675</v>
      </c>
      <c r="Y8" s="195">
        <f>Y10+Y19+Y28+Y39+Y105+Y108+Y111+Y114+Y116+Y119</f>
        <v>0</v>
      </c>
      <c r="Z8" s="195">
        <f>Z10+Z19+Z28+Z39+Z105+Z108+Z111+Z114+Z116+Z119</f>
        <v>0</v>
      </c>
      <c r="AA8" s="195">
        <f>AA10+AA19+AA28+AA39+AA105+AA108+AA111+AA114+AA116+AA119</f>
        <v>52461.60083333333</v>
      </c>
      <c r="AB8" s="195">
        <f>AB10+AB19+AB28+AB39+AB105+AB108+AB111+AB114+AB116+AB119</f>
        <v>1693</v>
      </c>
      <c r="AC8" s="195">
        <f>AC10+AC19+AC28+AC39+AC105+AC108+AC111+AC114+AC116+AC119</f>
        <v>1693</v>
      </c>
      <c r="AD8" s="195">
        <f>AD10+AD19+AD28+AD39+AD105+AD108+AD111+AD114+AD116+AD119</f>
        <v>52111.60083333333</v>
      </c>
      <c r="AE8" s="195">
        <f>AE10+AE19+AE28+AE39+AE105+AE108+AE111+AE114+AE116+AE119</f>
        <v>1693</v>
      </c>
      <c r="AF8" s="195">
        <f>AF10+AF19+AF28+AF39+AF105+AF108+AF111+AF114+AF116+AF119</f>
        <v>1693</v>
      </c>
      <c r="AG8" s="195">
        <f>AG10+AG19+AG28+AG39+AG105+AG108+AG111+AG114+AG116+AG119</f>
        <v>51111.60083333333</v>
      </c>
      <c r="AH8" s="195">
        <f>AH10+AH19+AH28+AH39+AH105+AH108+AH111+AH114+AH116+AH119</f>
        <v>1693</v>
      </c>
      <c r="AI8" s="195">
        <f>AI10+AI19+AI28+AI39+AI105+AI108+AI111+AI114+AI116+AI119</f>
        <v>1693</v>
      </c>
      <c r="AJ8" s="195">
        <f>AJ10+AJ19+AJ28+AJ39+AJ105+AJ108+AJ111+AJ114+AJ116+AJ119</f>
        <v>51461.60083333333</v>
      </c>
      <c r="AK8" s="195">
        <f>AK10+AK19+AK28+AK39+AK105+AK108+AK111+AK114+AK116+AK119</f>
        <v>1693</v>
      </c>
      <c r="AL8" s="195">
        <f>AL10+AL19+AL28+AL39+AL105+AL108+AL111+AL114+AL116+AL119</f>
        <v>1693</v>
      </c>
      <c r="AM8" s="195">
        <f>AM10+AM19+AM28+AM39+AM105+AM108+AM111+AM114+AM116+AM119</f>
        <v>52111.60083333333</v>
      </c>
      <c r="AN8" s="195">
        <f>AN10+AN19+AN28+AN39+AN105+AN108+AN111+AN114+AN116+AN119</f>
        <v>1693</v>
      </c>
      <c r="AO8" s="195">
        <f>AO10+AO19+AO28+AO39+AO105+AO108+AO111+AO114+AO116+AO119</f>
        <v>1693</v>
      </c>
      <c r="AP8" s="195">
        <f>AP10+AP19+AP28+AP39+AP105+AP108+AP111+AP114+AP116+AP119</f>
        <v>51111.60083333333</v>
      </c>
      <c r="AQ8" s="198">
        <f>I8+L8+O8+R8+U8+X8+AA8+AD8+AG8+AJ8+AM8+AP8</f>
        <v>554064.8988888889</v>
      </c>
      <c r="AR8" s="199">
        <f>AQ8/AR5</f>
        <v>170481.50735042736</v>
      </c>
      <c r="AS8" s="199">
        <f>AQ8/AS5</f>
        <v>134481.77157497304</v>
      </c>
      <c r="AT8" s="200"/>
    </row>
    <row r="9" spans="1:46" ht="9.75" customHeight="1" thickBot="1">
      <c r="A9" s="7"/>
      <c r="B9" s="7"/>
      <c r="C9" s="7"/>
      <c r="D9" s="7"/>
      <c r="E9" s="7"/>
      <c r="F9" s="2"/>
      <c r="G9" s="88"/>
      <c r="H9" s="88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</row>
    <row r="10" spans="1:46" s="102" customFormat="1" ht="14.25" collapsed="1" thickBot="1">
      <c r="A10" s="3"/>
      <c r="B10" s="93" t="s">
        <v>115</v>
      </c>
      <c r="C10" s="94"/>
      <c r="D10" s="94"/>
      <c r="E10" s="94"/>
      <c r="F10" s="165"/>
      <c r="G10" s="11"/>
      <c r="H10" s="12"/>
      <c r="I10" s="97">
        <f>I11+I12</f>
        <v>1000</v>
      </c>
      <c r="J10" s="96"/>
      <c r="K10" s="95"/>
      <c r="L10" s="97">
        <f>L11+L12</f>
        <v>29176.888888888887</v>
      </c>
      <c r="M10" s="96"/>
      <c r="N10" s="95"/>
      <c r="O10" s="97">
        <f>O11+O12</f>
        <v>38009</v>
      </c>
      <c r="P10" s="96"/>
      <c r="Q10" s="95"/>
      <c r="R10" s="97">
        <f>R11+R12</f>
        <v>37609</v>
      </c>
      <c r="S10" s="99"/>
      <c r="T10" s="98"/>
      <c r="U10" s="97">
        <f>U11+U12</f>
        <v>37609</v>
      </c>
      <c r="V10" s="99"/>
      <c r="W10" s="98"/>
      <c r="X10" s="97">
        <f>X11+X12</f>
        <v>37609</v>
      </c>
      <c r="Y10" s="99"/>
      <c r="Z10" s="98"/>
      <c r="AA10" s="97">
        <f>AA11+AA12</f>
        <v>45998.33333333333</v>
      </c>
      <c r="AB10" s="99"/>
      <c r="AC10" s="98"/>
      <c r="AD10" s="97">
        <f>AD11+AD12</f>
        <v>45998.33333333333</v>
      </c>
      <c r="AE10" s="99"/>
      <c r="AF10" s="98"/>
      <c r="AG10" s="97">
        <f>AG11+AG12</f>
        <v>45998.33333333333</v>
      </c>
      <c r="AH10" s="99"/>
      <c r="AI10" s="98"/>
      <c r="AJ10" s="97">
        <f>AJ11+AJ12</f>
        <v>45998.33333333333</v>
      </c>
      <c r="AK10" s="99"/>
      <c r="AL10" s="98"/>
      <c r="AM10" s="97">
        <f>AM11+AM12</f>
        <v>45998.33333333333</v>
      </c>
      <c r="AN10" s="99"/>
      <c r="AO10" s="98"/>
      <c r="AP10" s="97">
        <f>AP11+AP12</f>
        <v>45998.33333333333</v>
      </c>
      <c r="AQ10" s="84">
        <f aca="true" t="shared" si="0" ref="AQ10:AQ17">I10+L10+O10+R10+U10+X10+AA10+AD10+AG10+AJ10+AM10+AP10</f>
        <v>457002.88888888876</v>
      </c>
      <c r="AR10" s="100">
        <f>AQ10/AR$5</f>
        <v>140616.27350427347</v>
      </c>
      <c r="AS10" s="84">
        <f>AQ10/AS$5</f>
        <v>110923.03128371086</v>
      </c>
      <c r="AT10" s="101"/>
    </row>
    <row r="11" spans="1:46" s="102" customFormat="1" ht="12.75" customHeight="1" hidden="1" outlineLevel="1" thickBot="1">
      <c r="A11" s="3"/>
      <c r="B11" s="52"/>
      <c r="C11" s="103" t="s">
        <v>101</v>
      </c>
      <c r="D11" s="9"/>
      <c r="E11" s="9"/>
      <c r="F11" s="10"/>
      <c r="G11" s="47"/>
      <c r="H11" s="48"/>
      <c r="I11" s="104">
        <v>1000</v>
      </c>
      <c r="J11" s="69"/>
      <c r="K11" s="63"/>
      <c r="L11" s="105">
        <f>'Programa salarial inicial'!F16</f>
        <v>16996.888888888887</v>
      </c>
      <c r="M11" s="69"/>
      <c r="N11" s="63"/>
      <c r="O11" s="105">
        <f>'Programa salarial inicial'!F34</f>
        <v>19008.999999999996</v>
      </c>
      <c r="P11" s="69"/>
      <c r="Q11" s="63"/>
      <c r="R11" s="105">
        <f>O$11</f>
        <v>19008.999999999996</v>
      </c>
      <c r="S11" s="64"/>
      <c r="T11" s="49"/>
      <c r="U11" s="105">
        <f>R$11</f>
        <v>19008.999999999996</v>
      </c>
      <c r="V11" s="64"/>
      <c r="W11" s="49"/>
      <c r="X11" s="105">
        <f>U$11</f>
        <v>19008.999999999996</v>
      </c>
      <c r="Y11" s="64"/>
      <c r="Z11" s="49"/>
      <c r="AA11" s="105">
        <f>'Programa Salarial'!F17</f>
        <v>23058.33333333333</v>
      </c>
      <c r="AB11" s="64"/>
      <c r="AC11" s="49"/>
      <c r="AD11" s="105">
        <f>AA$11</f>
        <v>23058.33333333333</v>
      </c>
      <c r="AE11" s="64"/>
      <c r="AF11" s="49"/>
      <c r="AG11" s="105">
        <f>AD$11</f>
        <v>23058.33333333333</v>
      </c>
      <c r="AH11" s="64"/>
      <c r="AI11" s="49"/>
      <c r="AJ11" s="105">
        <f>AG$11</f>
        <v>23058.33333333333</v>
      </c>
      <c r="AK11" s="64"/>
      <c r="AL11" s="49"/>
      <c r="AM11" s="105">
        <f>AJ$11</f>
        <v>23058.33333333333</v>
      </c>
      <c r="AN11" s="64"/>
      <c r="AO11" s="49"/>
      <c r="AP11" s="105">
        <f>AM$11</f>
        <v>23058.33333333333</v>
      </c>
      <c r="AQ11" s="84">
        <f t="shared" si="0"/>
        <v>232382.88888888882</v>
      </c>
      <c r="AR11" s="100">
        <f aca="true" t="shared" si="1" ref="AR11:AR74">AQ11/AR$5</f>
        <v>71502.42735042733</v>
      </c>
      <c r="AS11" s="84">
        <f aca="true" t="shared" si="2" ref="AS11:AS74">AQ11/AS$5</f>
        <v>56403.61380798272</v>
      </c>
      <c r="AT11" s="101"/>
    </row>
    <row r="12" spans="1:46" s="102" customFormat="1" ht="12.75" customHeight="1" hidden="1" outlineLevel="1" collapsed="1" thickBot="1">
      <c r="A12" s="3"/>
      <c r="B12" s="52"/>
      <c r="C12" s="103" t="s">
        <v>4</v>
      </c>
      <c r="D12" s="9"/>
      <c r="E12" s="9"/>
      <c r="F12" s="10"/>
      <c r="G12" s="47"/>
      <c r="H12" s="48"/>
      <c r="I12" s="104">
        <f>I13+I15</f>
        <v>0</v>
      </c>
      <c r="J12" s="64"/>
      <c r="K12" s="49"/>
      <c r="L12" s="104">
        <f>L13+L15</f>
        <v>12180</v>
      </c>
      <c r="M12" s="64"/>
      <c r="N12" s="49"/>
      <c r="O12" s="104">
        <f>O13+O15</f>
        <v>19000</v>
      </c>
      <c r="P12" s="64"/>
      <c r="Q12" s="49"/>
      <c r="R12" s="104">
        <f>R13+R15</f>
        <v>18600</v>
      </c>
      <c r="S12" s="64"/>
      <c r="T12" s="49"/>
      <c r="U12" s="104">
        <f>U13+U15</f>
        <v>18600</v>
      </c>
      <c r="V12" s="64"/>
      <c r="W12" s="49"/>
      <c r="X12" s="104">
        <f>X13+X15</f>
        <v>18600</v>
      </c>
      <c r="Y12" s="64"/>
      <c r="Z12" s="49"/>
      <c r="AA12" s="104">
        <f>AA13+AA15</f>
        <v>22940</v>
      </c>
      <c r="AB12" s="64"/>
      <c r="AC12" s="49"/>
      <c r="AD12" s="104">
        <f>AD13+AD15</f>
        <v>22940</v>
      </c>
      <c r="AE12" s="64"/>
      <c r="AF12" s="49"/>
      <c r="AG12" s="104">
        <f>AG13+AG15</f>
        <v>22940</v>
      </c>
      <c r="AH12" s="64"/>
      <c r="AI12" s="49"/>
      <c r="AJ12" s="104">
        <f>AJ13+AJ15</f>
        <v>22940</v>
      </c>
      <c r="AK12" s="64"/>
      <c r="AL12" s="49"/>
      <c r="AM12" s="104">
        <f>AM13+AM15</f>
        <v>22940</v>
      </c>
      <c r="AN12" s="64"/>
      <c r="AO12" s="49"/>
      <c r="AP12" s="104">
        <f>AP13+AP15</f>
        <v>22940</v>
      </c>
      <c r="AQ12" s="84">
        <f t="shared" si="0"/>
        <v>224620</v>
      </c>
      <c r="AR12" s="100">
        <f t="shared" si="1"/>
        <v>69113.84615384616</v>
      </c>
      <c r="AS12" s="84">
        <f t="shared" si="2"/>
        <v>54519.41747572815</v>
      </c>
      <c r="AT12" s="101"/>
    </row>
    <row r="13" spans="1:46" s="73" customFormat="1" ht="12.75" customHeight="1" hidden="1" outlineLevel="2" collapsed="1" thickBot="1">
      <c r="A13" s="6"/>
      <c r="B13" s="53"/>
      <c r="C13" s="6"/>
      <c r="D13" s="86" t="s">
        <v>5</v>
      </c>
      <c r="E13" s="86"/>
      <c r="F13" s="68"/>
      <c r="G13" s="106"/>
      <c r="H13" s="107"/>
      <c r="I13" s="108">
        <f>SUM(I14)</f>
        <v>0</v>
      </c>
      <c r="J13" s="109"/>
      <c r="K13" s="2"/>
      <c r="L13" s="108">
        <f>SUM(L14)</f>
        <v>400</v>
      </c>
      <c r="M13" s="109"/>
      <c r="N13" s="2"/>
      <c r="O13" s="108">
        <f>SUM(O14)</f>
        <v>400</v>
      </c>
      <c r="P13" s="109"/>
      <c r="Q13" s="2"/>
      <c r="R13" s="108">
        <f>SUM(R14)</f>
        <v>0</v>
      </c>
      <c r="S13" s="109"/>
      <c r="T13" s="2"/>
      <c r="U13" s="108">
        <f>SUM(U14)</f>
        <v>0</v>
      </c>
      <c r="V13" s="109"/>
      <c r="W13" s="2"/>
      <c r="X13" s="108">
        <f>SUM(X14)</f>
        <v>0</v>
      </c>
      <c r="Y13" s="109"/>
      <c r="Z13" s="2"/>
      <c r="AA13" s="108">
        <f>SUM(AA14)</f>
        <v>0</v>
      </c>
      <c r="AB13" s="109"/>
      <c r="AC13" s="2"/>
      <c r="AD13" s="108">
        <f>SUM(AD14)</f>
        <v>0</v>
      </c>
      <c r="AE13" s="109"/>
      <c r="AF13" s="2"/>
      <c r="AG13" s="108">
        <f>SUM(AG14)</f>
        <v>0</v>
      </c>
      <c r="AH13" s="109"/>
      <c r="AI13" s="2"/>
      <c r="AJ13" s="108">
        <f>SUM(AJ14)</f>
        <v>0</v>
      </c>
      <c r="AK13" s="109"/>
      <c r="AL13" s="2"/>
      <c r="AM13" s="108">
        <f>SUM(AM14)</f>
        <v>0</v>
      </c>
      <c r="AN13" s="109"/>
      <c r="AO13" s="2"/>
      <c r="AP13" s="108">
        <f>SUM(AP14)</f>
        <v>0</v>
      </c>
      <c r="AQ13" s="111">
        <f t="shared" si="0"/>
        <v>800</v>
      </c>
      <c r="AR13" s="112">
        <f t="shared" si="1"/>
        <v>246.15384615384616</v>
      </c>
      <c r="AS13" s="113">
        <f t="shared" si="2"/>
        <v>194.17475728155338</v>
      </c>
      <c r="AT13" s="114"/>
    </row>
    <row r="14" spans="1:46" ht="12.75" customHeight="1" hidden="1" outlineLevel="3" collapsed="1" thickBot="1">
      <c r="A14" s="7"/>
      <c r="B14" s="54"/>
      <c r="C14" s="7"/>
      <c r="D14" s="86"/>
      <c r="E14" s="115" t="s">
        <v>5</v>
      </c>
      <c r="F14" s="7"/>
      <c r="G14" s="116"/>
      <c r="H14" s="117"/>
      <c r="I14" s="118">
        <f>G14*H14</f>
        <v>0</v>
      </c>
      <c r="J14" s="116">
        <v>10</v>
      </c>
      <c r="K14" s="117">
        <v>40</v>
      </c>
      <c r="L14" s="118">
        <f>J14*K14</f>
        <v>400</v>
      </c>
      <c r="M14" s="116">
        <v>10</v>
      </c>
      <c r="N14" s="117">
        <v>40</v>
      </c>
      <c r="O14" s="118">
        <f>M14*N14</f>
        <v>400</v>
      </c>
      <c r="P14" s="116"/>
      <c r="Q14" s="117"/>
      <c r="R14" s="118">
        <f>P14*Q14</f>
        <v>0</v>
      </c>
      <c r="S14" s="116"/>
      <c r="T14" s="117"/>
      <c r="U14" s="118">
        <f>S14*T14</f>
        <v>0</v>
      </c>
      <c r="V14" s="116"/>
      <c r="W14" s="117"/>
      <c r="X14" s="118">
        <f>V14*W14</f>
        <v>0</v>
      </c>
      <c r="Y14" s="116"/>
      <c r="Z14" s="117"/>
      <c r="AA14" s="118">
        <f>Y14*Z14</f>
        <v>0</v>
      </c>
      <c r="AB14" s="116"/>
      <c r="AC14" s="117"/>
      <c r="AD14" s="118">
        <f>AB14*AC14</f>
        <v>0</v>
      </c>
      <c r="AE14" s="116"/>
      <c r="AF14" s="117"/>
      <c r="AG14" s="118">
        <f>AE14*AF14</f>
        <v>0</v>
      </c>
      <c r="AH14" s="116"/>
      <c r="AI14" s="117"/>
      <c r="AJ14" s="118">
        <f>AH14*AI14</f>
        <v>0</v>
      </c>
      <c r="AK14" s="116"/>
      <c r="AL14" s="117"/>
      <c r="AM14" s="118">
        <f>AK14*AL14</f>
        <v>0</v>
      </c>
      <c r="AN14" s="116"/>
      <c r="AO14" s="117"/>
      <c r="AP14" s="118">
        <f>AN14*AO14</f>
        <v>0</v>
      </c>
      <c r="AQ14" s="92">
        <f t="shared" si="0"/>
        <v>800</v>
      </c>
      <c r="AR14" s="120">
        <f t="shared" si="1"/>
        <v>246.15384615384616</v>
      </c>
      <c r="AS14" s="121">
        <f t="shared" si="2"/>
        <v>194.17475728155338</v>
      </c>
      <c r="AT14" s="91"/>
    </row>
    <row r="15" spans="1:46" s="73" customFormat="1" ht="12.75" customHeight="1" hidden="1" outlineLevel="2" collapsed="1" thickBot="1">
      <c r="A15" s="6"/>
      <c r="B15" s="53"/>
      <c r="C15" s="103" t="s">
        <v>6</v>
      </c>
      <c r="D15" s="202"/>
      <c r="E15" s="203"/>
      <c r="F15" s="9"/>
      <c r="G15" s="204"/>
      <c r="H15" s="205"/>
      <c r="I15" s="149">
        <f>SUM(I16:I17)</f>
        <v>0</v>
      </c>
      <c r="J15" s="204"/>
      <c r="K15" s="205"/>
      <c r="L15" s="149">
        <f>SUM(L16:L17)</f>
        <v>11780</v>
      </c>
      <c r="M15" s="149">
        <f aca="true" t="shared" si="3" ref="M15:AP15">SUM(M16:M17)</f>
        <v>3720</v>
      </c>
      <c r="N15" s="149">
        <f t="shared" si="3"/>
        <v>10</v>
      </c>
      <c r="O15" s="149">
        <f t="shared" si="3"/>
        <v>18600</v>
      </c>
      <c r="P15" s="149">
        <f t="shared" si="3"/>
        <v>3720</v>
      </c>
      <c r="Q15" s="149">
        <f t="shared" si="3"/>
        <v>10</v>
      </c>
      <c r="R15" s="149">
        <f t="shared" si="3"/>
        <v>18600</v>
      </c>
      <c r="S15" s="149">
        <f t="shared" si="3"/>
        <v>3720</v>
      </c>
      <c r="T15" s="149">
        <f t="shared" si="3"/>
        <v>10</v>
      </c>
      <c r="U15" s="149">
        <f t="shared" si="3"/>
        <v>18600</v>
      </c>
      <c r="V15" s="149">
        <f t="shared" si="3"/>
        <v>3720</v>
      </c>
      <c r="W15" s="149">
        <f t="shared" si="3"/>
        <v>10</v>
      </c>
      <c r="X15" s="149">
        <f t="shared" si="3"/>
        <v>18600</v>
      </c>
      <c r="Y15" s="149">
        <f t="shared" si="3"/>
        <v>4588</v>
      </c>
      <c r="Z15" s="149">
        <f t="shared" si="3"/>
        <v>10</v>
      </c>
      <c r="AA15" s="149">
        <f t="shared" si="3"/>
        <v>22940</v>
      </c>
      <c r="AB15" s="149">
        <f t="shared" si="3"/>
        <v>4588</v>
      </c>
      <c r="AC15" s="149">
        <f t="shared" si="3"/>
        <v>10</v>
      </c>
      <c r="AD15" s="149">
        <f t="shared" si="3"/>
        <v>22940</v>
      </c>
      <c r="AE15" s="149">
        <f t="shared" si="3"/>
        <v>4588</v>
      </c>
      <c r="AF15" s="149">
        <f t="shared" si="3"/>
        <v>10</v>
      </c>
      <c r="AG15" s="149">
        <f t="shared" si="3"/>
        <v>22940</v>
      </c>
      <c r="AH15" s="149">
        <f t="shared" si="3"/>
        <v>4588</v>
      </c>
      <c r="AI15" s="149">
        <f t="shared" si="3"/>
        <v>10</v>
      </c>
      <c r="AJ15" s="149">
        <f t="shared" si="3"/>
        <v>22940</v>
      </c>
      <c r="AK15" s="149">
        <f t="shared" si="3"/>
        <v>4588</v>
      </c>
      <c r="AL15" s="149">
        <f t="shared" si="3"/>
        <v>10</v>
      </c>
      <c r="AM15" s="149">
        <f t="shared" si="3"/>
        <v>22940</v>
      </c>
      <c r="AN15" s="149">
        <f t="shared" si="3"/>
        <v>4588</v>
      </c>
      <c r="AO15" s="149">
        <f t="shared" si="3"/>
        <v>10</v>
      </c>
      <c r="AP15" s="149">
        <f t="shared" si="3"/>
        <v>22940</v>
      </c>
      <c r="AQ15" s="203">
        <f t="shared" si="0"/>
        <v>223820</v>
      </c>
      <c r="AR15" s="206">
        <f t="shared" si="1"/>
        <v>68867.69230769231</v>
      </c>
      <c r="AS15" s="207">
        <f t="shared" si="2"/>
        <v>54325.2427184466</v>
      </c>
      <c r="AT15" s="114"/>
    </row>
    <row r="16" spans="1:46" ht="12.75" customHeight="1" hidden="1" outlineLevel="3">
      <c r="A16" s="7"/>
      <c r="B16" s="54"/>
      <c r="C16" s="7"/>
      <c r="D16" s="86"/>
      <c r="E16" s="122" t="s">
        <v>49</v>
      </c>
      <c r="F16" s="7"/>
      <c r="G16" s="123"/>
      <c r="H16" s="124"/>
      <c r="I16" s="118"/>
      <c r="J16" s="123">
        <f>(6*4)*31</f>
        <v>744</v>
      </c>
      <c r="K16" s="124">
        <v>5</v>
      </c>
      <c r="L16" s="118">
        <f>J16*K16</f>
        <v>3720</v>
      </c>
      <c r="M16" s="123">
        <f>(17*4)*31</f>
        <v>2108</v>
      </c>
      <c r="N16" s="124">
        <v>5</v>
      </c>
      <c r="O16" s="118">
        <f>M16*N16</f>
        <v>10540</v>
      </c>
      <c r="P16" s="123">
        <f>(17*4)*31</f>
        <v>2108</v>
      </c>
      <c r="Q16" s="124">
        <v>5</v>
      </c>
      <c r="R16" s="118">
        <f>P16*Q16</f>
        <v>10540</v>
      </c>
      <c r="S16" s="123">
        <f>(17*4)*31</f>
        <v>2108</v>
      </c>
      <c r="T16" s="124">
        <v>5</v>
      </c>
      <c r="U16" s="118">
        <f>S16*T16</f>
        <v>10540</v>
      </c>
      <c r="V16" s="123">
        <f>(17*4)*31</f>
        <v>2108</v>
      </c>
      <c r="W16" s="124">
        <v>5</v>
      </c>
      <c r="X16" s="118">
        <f>V16*W16</f>
        <v>10540</v>
      </c>
      <c r="Y16" s="123">
        <f>(17*4)*31</f>
        <v>2108</v>
      </c>
      <c r="Z16" s="124">
        <v>5</v>
      </c>
      <c r="AA16" s="118">
        <f>Y16*Z16</f>
        <v>10540</v>
      </c>
      <c r="AB16" s="123">
        <f>(17*4)*31</f>
        <v>2108</v>
      </c>
      <c r="AC16" s="124">
        <v>5</v>
      </c>
      <c r="AD16" s="118">
        <f>AB16*AC16</f>
        <v>10540</v>
      </c>
      <c r="AE16" s="123">
        <f>(17*4)*31</f>
        <v>2108</v>
      </c>
      <c r="AF16" s="124">
        <v>5</v>
      </c>
      <c r="AG16" s="118">
        <f>AE16*AF16</f>
        <v>10540</v>
      </c>
      <c r="AH16" s="123">
        <f>(17*4)*31</f>
        <v>2108</v>
      </c>
      <c r="AI16" s="124">
        <v>5</v>
      </c>
      <c r="AJ16" s="118">
        <f>AH16*AI16</f>
        <v>10540</v>
      </c>
      <c r="AK16" s="123">
        <f>(17*4)*31</f>
        <v>2108</v>
      </c>
      <c r="AL16" s="124">
        <v>5</v>
      </c>
      <c r="AM16" s="118">
        <f>AK16*AL16</f>
        <v>10540</v>
      </c>
      <c r="AN16" s="123">
        <f>(17*4)*31</f>
        <v>2108</v>
      </c>
      <c r="AO16" s="124">
        <v>5</v>
      </c>
      <c r="AP16" s="118">
        <f>AN16*AO16</f>
        <v>10540</v>
      </c>
      <c r="AQ16" s="92">
        <f t="shared" si="0"/>
        <v>109120</v>
      </c>
      <c r="AR16" s="120">
        <f t="shared" si="1"/>
        <v>33575.38461538462</v>
      </c>
      <c r="AS16" s="121">
        <f t="shared" si="2"/>
        <v>26485.43689320388</v>
      </c>
      <c r="AT16" s="91"/>
    </row>
    <row r="17" spans="1:46" ht="12.75" customHeight="1" hidden="1" outlineLevel="3">
      <c r="A17" s="7"/>
      <c r="B17" s="54"/>
      <c r="C17" s="7"/>
      <c r="D17" s="86"/>
      <c r="E17" s="125" t="s">
        <v>50</v>
      </c>
      <c r="F17" s="7"/>
      <c r="G17" s="123"/>
      <c r="H17" s="124"/>
      <c r="I17" s="118"/>
      <c r="J17" s="123">
        <f>(13*4)*31</f>
        <v>1612</v>
      </c>
      <c r="K17" s="124">
        <v>5</v>
      </c>
      <c r="L17" s="118">
        <f>J17*K17</f>
        <v>8060</v>
      </c>
      <c r="M17" s="123">
        <f>(13*4)*31</f>
        <v>1612</v>
      </c>
      <c r="N17" s="124">
        <v>5</v>
      </c>
      <c r="O17" s="118">
        <f>M17*N17</f>
        <v>8060</v>
      </c>
      <c r="P17" s="123">
        <f>(13*4)*31</f>
        <v>1612</v>
      </c>
      <c r="Q17" s="124">
        <v>5</v>
      </c>
      <c r="R17" s="118">
        <f>P17*Q17</f>
        <v>8060</v>
      </c>
      <c r="S17" s="123">
        <f>(13*4)*31</f>
        <v>1612</v>
      </c>
      <c r="T17" s="124">
        <v>5</v>
      </c>
      <c r="U17" s="118">
        <f>S17*T17</f>
        <v>8060</v>
      </c>
      <c r="V17" s="123">
        <f>(13*4)*31</f>
        <v>1612</v>
      </c>
      <c r="W17" s="124">
        <v>5</v>
      </c>
      <c r="X17" s="118">
        <f>V17*W17</f>
        <v>8060</v>
      </c>
      <c r="Y17" s="123">
        <f>(20*4)*31</f>
        <v>2480</v>
      </c>
      <c r="Z17" s="124">
        <v>5</v>
      </c>
      <c r="AA17" s="118">
        <f>Y17*Z17</f>
        <v>12400</v>
      </c>
      <c r="AB17" s="123">
        <f>(20*4)*31</f>
        <v>2480</v>
      </c>
      <c r="AC17" s="124">
        <v>5</v>
      </c>
      <c r="AD17" s="118">
        <f>AB17*AC17</f>
        <v>12400</v>
      </c>
      <c r="AE17" s="123">
        <f>(20*4)*31</f>
        <v>2480</v>
      </c>
      <c r="AF17" s="124">
        <v>5</v>
      </c>
      <c r="AG17" s="118">
        <f>AE17*AF17</f>
        <v>12400</v>
      </c>
      <c r="AH17" s="123">
        <f>(20*4)*31</f>
        <v>2480</v>
      </c>
      <c r="AI17" s="124">
        <v>5</v>
      </c>
      <c r="AJ17" s="118">
        <f>AH17*AI17</f>
        <v>12400</v>
      </c>
      <c r="AK17" s="123">
        <f>(20*4)*31</f>
        <v>2480</v>
      </c>
      <c r="AL17" s="124">
        <v>5</v>
      </c>
      <c r="AM17" s="118">
        <f>AK17*AL17</f>
        <v>12400</v>
      </c>
      <c r="AN17" s="123">
        <f>(20*4)*31</f>
        <v>2480</v>
      </c>
      <c r="AO17" s="124">
        <v>5</v>
      </c>
      <c r="AP17" s="118">
        <f>AN17*AO17</f>
        <v>12400</v>
      </c>
      <c r="AQ17" s="92">
        <f t="shared" si="0"/>
        <v>114700</v>
      </c>
      <c r="AR17" s="120">
        <f t="shared" si="1"/>
        <v>35292.307692307695</v>
      </c>
      <c r="AS17" s="121">
        <f t="shared" si="2"/>
        <v>27839.805825242718</v>
      </c>
      <c r="AT17" s="91"/>
    </row>
    <row r="18" spans="1:46" s="73" customFormat="1" ht="12.75" customHeight="1" hidden="1" outlineLevel="2" thickBot="1">
      <c r="A18" s="6"/>
      <c r="B18" s="53"/>
      <c r="C18" s="6"/>
      <c r="D18" s="86"/>
      <c r="E18" s="115"/>
      <c r="F18" s="15"/>
      <c r="G18" s="123"/>
      <c r="H18" s="124"/>
      <c r="I18" s="118"/>
      <c r="J18" s="126"/>
      <c r="K18" s="119"/>
      <c r="L18" s="118"/>
      <c r="M18" s="126"/>
      <c r="N18" s="119"/>
      <c r="O18" s="118"/>
      <c r="P18" s="126"/>
      <c r="Q18" s="119"/>
      <c r="R18" s="208"/>
      <c r="S18" s="126"/>
      <c r="T18" s="119"/>
      <c r="U18" s="118"/>
      <c r="V18" s="126"/>
      <c r="W18" s="119"/>
      <c r="X18" s="118"/>
      <c r="Y18" s="126"/>
      <c r="Z18" s="119"/>
      <c r="AA18" s="118"/>
      <c r="AB18" s="126"/>
      <c r="AC18" s="119"/>
      <c r="AD18" s="118"/>
      <c r="AE18" s="126"/>
      <c r="AF18" s="119"/>
      <c r="AG18" s="118"/>
      <c r="AH18" s="126"/>
      <c r="AI18" s="119"/>
      <c r="AJ18" s="118"/>
      <c r="AK18" s="126"/>
      <c r="AL18" s="119"/>
      <c r="AM18" s="118"/>
      <c r="AN18" s="126"/>
      <c r="AO18" s="119"/>
      <c r="AP18" s="118"/>
      <c r="AQ18" s="127"/>
      <c r="AR18" s="112">
        <f t="shared" si="1"/>
        <v>0</v>
      </c>
      <c r="AS18" s="113">
        <f t="shared" si="2"/>
        <v>0</v>
      </c>
      <c r="AT18" s="114"/>
    </row>
    <row r="19" spans="1:46" s="102" customFormat="1" ht="14.25" collapsed="1" thickBot="1">
      <c r="A19" s="3"/>
      <c r="B19" s="93" t="s">
        <v>8</v>
      </c>
      <c r="C19" s="128"/>
      <c r="D19" s="128"/>
      <c r="E19" s="128"/>
      <c r="F19" s="181"/>
      <c r="G19" s="57"/>
      <c r="H19" s="58"/>
      <c r="I19" s="129">
        <f>I20+I23+I26</f>
        <v>1</v>
      </c>
      <c r="J19" s="66"/>
      <c r="K19" s="59"/>
      <c r="L19" s="129">
        <f>L20+L23+L26</f>
        <v>1</v>
      </c>
      <c r="M19" s="66"/>
      <c r="N19" s="59"/>
      <c r="O19" s="129">
        <f>O20+O23+O26</f>
        <v>1</v>
      </c>
      <c r="P19" s="66"/>
      <c r="Q19" s="59"/>
      <c r="R19" s="129">
        <f>R20+R23+R26</f>
        <v>1</v>
      </c>
      <c r="S19" s="66"/>
      <c r="T19" s="59"/>
      <c r="U19" s="129">
        <f>U20+U23+U26</f>
        <v>1</v>
      </c>
      <c r="V19" s="66"/>
      <c r="W19" s="59"/>
      <c r="X19" s="129">
        <f>X20+X23+X26</f>
        <v>1</v>
      </c>
      <c r="Y19" s="66"/>
      <c r="Z19" s="59"/>
      <c r="AA19" s="129">
        <f>AA20+AA23+AA26</f>
        <v>1</v>
      </c>
      <c r="AB19" s="66"/>
      <c r="AC19" s="59"/>
      <c r="AD19" s="129">
        <f>AD20+AD23+AD26</f>
        <v>1</v>
      </c>
      <c r="AE19" s="66"/>
      <c r="AF19" s="59"/>
      <c r="AG19" s="129">
        <f>AG20+AG23+AG26</f>
        <v>1</v>
      </c>
      <c r="AH19" s="66"/>
      <c r="AI19" s="59"/>
      <c r="AJ19" s="129">
        <f>AJ20+AJ23+AJ26</f>
        <v>1</v>
      </c>
      <c r="AK19" s="66"/>
      <c r="AL19" s="59"/>
      <c r="AM19" s="129">
        <f>AM20+AM23+AM26</f>
        <v>1</v>
      </c>
      <c r="AN19" s="66"/>
      <c r="AO19" s="59"/>
      <c r="AP19" s="129">
        <f>AP20+AP23+AP26</f>
        <v>1</v>
      </c>
      <c r="AQ19" s="231">
        <f>I19+L19+O19+R19+U19+X19+AA19+AD19+AG19+AJ19+AM19+AP19</f>
        <v>12</v>
      </c>
      <c r="AR19" s="100">
        <f t="shared" si="1"/>
        <v>3.6923076923076925</v>
      </c>
      <c r="AS19" s="84">
        <f t="shared" si="2"/>
        <v>2.912621359223301</v>
      </c>
      <c r="AT19" s="101"/>
    </row>
    <row r="20" spans="1:46" s="102" customFormat="1" ht="12.75" customHeight="1" hidden="1" outlineLevel="1" collapsed="1" thickBot="1">
      <c r="A20" s="3"/>
      <c r="B20" s="52"/>
      <c r="C20" s="103" t="s">
        <v>9</v>
      </c>
      <c r="D20" s="9"/>
      <c r="E20" s="9"/>
      <c r="F20" s="10"/>
      <c r="G20" s="47"/>
      <c r="H20" s="48"/>
      <c r="I20" s="104">
        <f>I21</f>
        <v>1</v>
      </c>
      <c r="J20" s="64"/>
      <c r="K20" s="49"/>
      <c r="L20" s="104">
        <f>L21</f>
        <v>1</v>
      </c>
      <c r="M20" s="64"/>
      <c r="N20" s="49"/>
      <c r="O20" s="104">
        <f>O21</f>
        <v>1</v>
      </c>
      <c r="P20" s="64"/>
      <c r="Q20" s="49"/>
      <c r="R20" s="104">
        <f>R21</f>
        <v>1</v>
      </c>
      <c r="S20" s="64"/>
      <c r="T20" s="49"/>
      <c r="U20" s="104">
        <f>U21</f>
        <v>1</v>
      </c>
      <c r="V20" s="64"/>
      <c r="W20" s="49"/>
      <c r="X20" s="104">
        <f>X21</f>
        <v>1</v>
      </c>
      <c r="Y20" s="64"/>
      <c r="Z20" s="49"/>
      <c r="AA20" s="104">
        <f>AA21</f>
        <v>1</v>
      </c>
      <c r="AB20" s="64"/>
      <c r="AC20" s="49"/>
      <c r="AD20" s="104">
        <f>AD21</f>
        <v>1</v>
      </c>
      <c r="AE20" s="64"/>
      <c r="AF20" s="49"/>
      <c r="AG20" s="104">
        <f>AG21</f>
        <v>1</v>
      </c>
      <c r="AH20" s="64"/>
      <c r="AI20" s="49"/>
      <c r="AJ20" s="104">
        <f>AJ21</f>
        <v>1</v>
      </c>
      <c r="AK20" s="64"/>
      <c r="AL20" s="49"/>
      <c r="AM20" s="104">
        <f>AM21</f>
        <v>1</v>
      </c>
      <c r="AN20" s="64"/>
      <c r="AO20" s="49"/>
      <c r="AP20" s="104">
        <f>AP21</f>
        <v>1</v>
      </c>
      <c r="AQ20" s="85">
        <f>I20+L20+O20+R20+U20+X20+AA20+AD20+AG20+AJ20+AM20+AP20</f>
        <v>12</v>
      </c>
      <c r="AR20" s="100">
        <f t="shared" si="1"/>
        <v>3.6923076923076925</v>
      </c>
      <c r="AS20" s="84">
        <f t="shared" si="2"/>
        <v>2.912621359223301</v>
      </c>
      <c r="AT20" s="101"/>
    </row>
    <row r="21" spans="2:45" s="91" customFormat="1" ht="12.75" customHeight="1" hidden="1" outlineLevel="2">
      <c r="B21" s="90"/>
      <c r="E21" s="71" t="s">
        <v>53</v>
      </c>
      <c r="G21" s="130"/>
      <c r="H21" s="131"/>
      <c r="I21" s="118">
        <v>1</v>
      </c>
      <c r="J21" s="126"/>
      <c r="K21" s="119"/>
      <c r="L21" s="118">
        <v>1</v>
      </c>
      <c r="M21" s="126"/>
      <c r="N21" s="119"/>
      <c r="O21" s="118">
        <v>1</v>
      </c>
      <c r="P21" s="126"/>
      <c r="Q21" s="119"/>
      <c r="R21" s="118">
        <v>1</v>
      </c>
      <c r="S21" s="126"/>
      <c r="T21" s="119"/>
      <c r="U21" s="118">
        <v>1</v>
      </c>
      <c r="V21" s="126"/>
      <c r="W21" s="119"/>
      <c r="X21" s="118">
        <v>1</v>
      </c>
      <c r="Y21" s="126"/>
      <c r="Z21" s="119"/>
      <c r="AA21" s="118">
        <v>1</v>
      </c>
      <c r="AB21" s="126"/>
      <c r="AC21" s="119"/>
      <c r="AD21" s="118">
        <v>1</v>
      </c>
      <c r="AE21" s="126"/>
      <c r="AF21" s="119"/>
      <c r="AG21" s="118">
        <v>1</v>
      </c>
      <c r="AH21" s="126"/>
      <c r="AI21" s="119"/>
      <c r="AJ21" s="118">
        <v>1</v>
      </c>
      <c r="AK21" s="126"/>
      <c r="AL21" s="119"/>
      <c r="AM21" s="118">
        <v>1</v>
      </c>
      <c r="AN21" s="126"/>
      <c r="AO21" s="119"/>
      <c r="AP21" s="118">
        <v>1</v>
      </c>
      <c r="AQ21" s="92">
        <f>I21+L21+O21+R21+U21+X21+AA21+AD21+AG21+AJ21+AM21+AP21</f>
        <v>12</v>
      </c>
      <c r="AR21" s="112">
        <f t="shared" si="1"/>
        <v>3.6923076923076925</v>
      </c>
      <c r="AS21" s="113">
        <f t="shared" si="2"/>
        <v>2.912621359223301</v>
      </c>
    </row>
    <row r="22" spans="2:45" s="91" customFormat="1" ht="12.75" customHeight="1" hidden="1" outlineLevel="2" thickBot="1">
      <c r="B22" s="90"/>
      <c r="E22" s="71"/>
      <c r="G22" s="130"/>
      <c r="H22" s="131"/>
      <c r="I22" s="118"/>
      <c r="J22" s="126"/>
      <c r="K22" s="119"/>
      <c r="L22" s="118"/>
      <c r="M22" s="126"/>
      <c r="N22" s="119"/>
      <c r="O22" s="118"/>
      <c r="P22" s="126"/>
      <c r="Q22" s="119"/>
      <c r="R22" s="118"/>
      <c r="S22" s="126"/>
      <c r="T22" s="119"/>
      <c r="U22" s="118"/>
      <c r="V22" s="126"/>
      <c r="W22" s="119"/>
      <c r="X22" s="118"/>
      <c r="Y22" s="126"/>
      <c r="Z22" s="119"/>
      <c r="AA22" s="118"/>
      <c r="AB22" s="126"/>
      <c r="AC22" s="119"/>
      <c r="AD22" s="118"/>
      <c r="AE22" s="126"/>
      <c r="AF22" s="119"/>
      <c r="AG22" s="118"/>
      <c r="AH22" s="126"/>
      <c r="AI22" s="119"/>
      <c r="AJ22" s="118"/>
      <c r="AK22" s="126"/>
      <c r="AL22" s="119"/>
      <c r="AM22" s="118"/>
      <c r="AN22" s="126"/>
      <c r="AO22" s="119"/>
      <c r="AP22" s="118"/>
      <c r="AQ22" s="92"/>
      <c r="AR22" s="112">
        <f t="shared" si="1"/>
        <v>0</v>
      </c>
      <c r="AS22" s="113">
        <f t="shared" si="2"/>
        <v>0</v>
      </c>
    </row>
    <row r="23" spans="1:46" s="102" customFormat="1" ht="12.75" customHeight="1" hidden="1" outlineLevel="1" collapsed="1" thickBot="1">
      <c r="A23" s="3"/>
      <c r="B23" s="52"/>
      <c r="C23" s="103" t="s">
        <v>10</v>
      </c>
      <c r="D23" s="9"/>
      <c r="E23" s="9"/>
      <c r="F23" s="10"/>
      <c r="G23" s="47"/>
      <c r="H23" s="48"/>
      <c r="I23" s="104">
        <f>SUM(I24:I25)</f>
        <v>0</v>
      </c>
      <c r="J23" s="64"/>
      <c r="K23" s="49"/>
      <c r="L23" s="104">
        <f>SUM(L24:L25)</f>
        <v>0</v>
      </c>
      <c r="M23" s="64"/>
      <c r="N23" s="49"/>
      <c r="O23" s="104">
        <f>SUM(O24:O25)</f>
        <v>0</v>
      </c>
      <c r="P23" s="64"/>
      <c r="Q23" s="49"/>
      <c r="R23" s="104">
        <f>SUM(R24:R25)</f>
        <v>0</v>
      </c>
      <c r="S23" s="64"/>
      <c r="T23" s="49"/>
      <c r="U23" s="104">
        <f>SUM(U24:U25)</f>
        <v>0</v>
      </c>
      <c r="V23" s="64"/>
      <c r="W23" s="49"/>
      <c r="X23" s="104">
        <f>SUM(X24:X25)</f>
        <v>0</v>
      </c>
      <c r="Y23" s="64"/>
      <c r="Z23" s="49"/>
      <c r="AA23" s="104">
        <f>SUM(AA24:AA25)</f>
        <v>0</v>
      </c>
      <c r="AB23" s="64"/>
      <c r="AC23" s="49"/>
      <c r="AD23" s="104">
        <f>SUM(AD24:AD25)</f>
        <v>0</v>
      </c>
      <c r="AE23" s="64"/>
      <c r="AF23" s="49"/>
      <c r="AG23" s="104">
        <f>SUM(AG24:AG25)</f>
        <v>0</v>
      </c>
      <c r="AH23" s="64"/>
      <c r="AI23" s="49"/>
      <c r="AJ23" s="104">
        <f>SUM(AJ24:AJ25)</f>
        <v>0</v>
      </c>
      <c r="AK23" s="64"/>
      <c r="AL23" s="49"/>
      <c r="AM23" s="104">
        <f>SUM(AM24:AM25)</f>
        <v>0</v>
      </c>
      <c r="AN23" s="64"/>
      <c r="AO23" s="49"/>
      <c r="AP23" s="104">
        <f>SUM(AP24:AP25)</f>
        <v>0</v>
      </c>
      <c r="AQ23" s="85">
        <f aca="true" t="shared" si="4" ref="AQ23:AQ32">I23+L23+O23+R23+U23+X23+AA23+AD23+AG23+AJ23+AM23+AP23</f>
        <v>0</v>
      </c>
      <c r="AR23" s="100">
        <f t="shared" si="1"/>
        <v>0</v>
      </c>
      <c r="AS23" s="84">
        <f t="shared" si="2"/>
        <v>0</v>
      </c>
      <c r="AT23" s="101"/>
    </row>
    <row r="24" spans="1:47" s="139" customFormat="1" ht="12.75" customHeight="1" hidden="1" outlineLevel="2">
      <c r="A24" s="132"/>
      <c r="B24" s="133"/>
      <c r="C24" s="132"/>
      <c r="D24" s="132"/>
      <c r="E24" s="132" t="s">
        <v>11</v>
      </c>
      <c r="F24" s="132"/>
      <c r="G24" s="19"/>
      <c r="H24" s="20"/>
      <c r="I24" s="134"/>
      <c r="J24" s="135"/>
      <c r="K24" s="136"/>
      <c r="L24" s="134"/>
      <c r="M24" s="135"/>
      <c r="N24" s="136"/>
      <c r="O24" s="134"/>
      <c r="P24" s="135"/>
      <c r="Q24" s="136"/>
      <c r="R24" s="134"/>
      <c r="S24" s="135"/>
      <c r="T24" s="136"/>
      <c r="U24" s="134"/>
      <c r="V24" s="135"/>
      <c r="W24" s="136"/>
      <c r="X24" s="134"/>
      <c r="Y24" s="135"/>
      <c r="Z24" s="136"/>
      <c r="AA24" s="134"/>
      <c r="AB24" s="135"/>
      <c r="AC24" s="136"/>
      <c r="AD24" s="134"/>
      <c r="AE24" s="135"/>
      <c r="AF24" s="136"/>
      <c r="AG24" s="134"/>
      <c r="AH24" s="135"/>
      <c r="AI24" s="136"/>
      <c r="AJ24" s="134"/>
      <c r="AK24" s="135"/>
      <c r="AL24" s="136"/>
      <c r="AM24" s="134"/>
      <c r="AN24" s="135"/>
      <c r="AO24" s="136"/>
      <c r="AP24" s="134"/>
      <c r="AQ24" s="186">
        <f t="shared" si="4"/>
        <v>0</v>
      </c>
      <c r="AR24" s="112">
        <f t="shared" si="1"/>
        <v>0</v>
      </c>
      <c r="AS24" s="113">
        <f t="shared" si="2"/>
        <v>0</v>
      </c>
      <c r="AT24" s="137"/>
      <c r="AU24" s="138"/>
    </row>
    <row r="25" spans="1:46" s="138" customFormat="1" ht="12.75" customHeight="1" hidden="1" outlineLevel="2" thickBot="1">
      <c r="A25" s="1"/>
      <c r="B25" s="55"/>
      <c r="C25" s="56"/>
      <c r="D25" s="56"/>
      <c r="E25" s="132"/>
      <c r="F25" s="182"/>
      <c r="G25" s="106"/>
      <c r="H25" s="107"/>
      <c r="I25" s="134"/>
      <c r="J25" s="135"/>
      <c r="K25" s="136"/>
      <c r="L25" s="134"/>
      <c r="M25" s="135"/>
      <c r="N25" s="136"/>
      <c r="O25" s="134"/>
      <c r="P25" s="135"/>
      <c r="Q25" s="136"/>
      <c r="R25" s="134"/>
      <c r="S25" s="135"/>
      <c r="T25" s="136"/>
      <c r="U25" s="134"/>
      <c r="V25" s="135"/>
      <c r="W25" s="136"/>
      <c r="X25" s="134"/>
      <c r="Y25" s="135"/>
      <c r="Z25" s="136"/>
      <c r="AA25" s="134"/>
      <c r="AB25" s="135"/>
      <c r="AC25" s="136"/>
      <c r="AD25" s="134"/>
      <c r="AE25" s="135"/>
      <c r="AF25" s="136"/>
      <c r="AG25" s="134"/>
      <c r="AH25" s="135"/>
      <c r="AI25" s="136"/>
      <c r="AJ25" s="134"/>
      <c r="AK25" s="135"/>
      <c r="AL25" s="136"/>
      <c r="AM25" s="134"/>
      <c r="AN25" s="135"/>
      <c r="AO25" s="136"/>
      <c r="AP25" s="134"/>
      <c r="AQ25" s="186">
        <f t="shared" si="4"/>
        <v>0</v>
      </c>
      <c r="AR25" s="112">
        <f t="shared" si="1"/>
        <v>0</v>
      </c>
      <c r="AS25" s="113">
        <f t="shared" si="2"/>
        <v>0</v>
      </c>
      <c r="AT25" s="137"/>
    </row>
    <row r="26" spans="1:46" s="102" customFormat="1" ht="12.75" customHeight="1" hidden="1" outlineLevel="1" collapsed="1" thickBot="1">
      <c r="A26" s="3"/>
      <c r="B26" s="52"/>
      <c r="C26" s="103" t="s">
        <v>12</v>
      </c>
      <c r="D26" s="9"/>
      <c r="E26" s="9"/>
      <c r="F26" s="10"/>
      <c r="G26" s="47"/>
      <c r="H26" s="48"/>
      <c r="I26" s="104">
        <f>I27</f>
        <v>0</v>
      </c>
      <c r="J26" s="64"/>
      <c r="K26" s="49"/>
      <c r="L26" s="104">
        <f>L27</f>
        <v>0</v>
      </c>
      <c r="M26" s="64"/>
      <c r="N26" s="49"/>
      <c r="O26" s="104">
        <f>O27</f>
        <v>0</v>
      </c>
      <c r="P26" s="64"/>
      <c r="Q26" s="49"/>
      <c r="R26" s="104">
        <f>R27</f>
        <v>0</v>
      </c>
      <c r="S26" s="64"/>
      <c r="T26" s="49"/>
      <c r="U26" s="104">
        <f>U27</f>
        <v>0</v>
      </c>
      <c r="V26" s="64"/>
      <c r="W26" s="49"/>
      <c r="X26" s="104">
        <f>X27</f>
        <v>0</v>
      </c>
      <c r="Y26" s="64"/>
      <c r="Z26" s="49"/>
      <c r="AA26" s="104">
        <f>AA27</f>
        <v>0</v>
      </c>
      <c r="AB26" s="64"/>
      <c r="AC26" s="49"/>
      <c r="AD26" s="104">
        <f>AD27</f>
        <v>0</v>
      </c>
      <c r="AE26" s="64"/>
      <c r="AF26" s="49"/>
      <c r="AG26" s="104">
        <f>AG27</f>
        <v>0</v>
      </c>
      <c r="AH26" s="64"/>
      <c r="AI26" s="49"/>
      <c r="AJ26" s="104">
        <f>AJ27</f>
        <v>0</v>
      </c>
      <c r="AK26" s="64"/>
      <c r="AL26" s="49"/>
      <c r="AM26" s="104">
        <f>AM27</f>
        <v>0</v>
      </c>
      <c r="AN26" s="64"/>
      <c r="AO26" s="49"/>
      <c r="AP26" s="104">
        <f>AP27</f>
        <v>0</v>
      </c>
      <c r="AQ26" s="85">
        <f t="shared" si="4"/>
        <v>0</v>
      </c>
      <c r="AR26" s="100">
        <f t="shared" si="1"/>
        <v>0</v>
      </c>
      <c r="AS26" s="84">
        <f t="shared" si="2"/>
        <v>0</v>
      </c>
      <c r="AT26" s="101"/>
    </row>
    <row r="27" spans="1:46" s="138" customFormat="1" ht="12.75" customHeight="1" hidden="1" outlineLevel="2" thickBot="1">
      <c r="A27" s="1"/>
      <c r="B27" s="55"/>
      <c r="C27" s="140"/>
      <c r="D27" s="13"/>
      <c r="E27" s="141" t="s">
        <v>13</v>
      </c>
      <c r="F27" s="14"/>
      <c r="G27" s="19"/>
      <c r="H27" s="20"/>
      <c r="I27" s="134"/>
      <c r="J27" s="135"/>
      <c r="K27" s="136"/>
      <c r="L27" s="134"/>
      <c r="M27" s="135"/>
      <c r="N27" s="136"/>
      <c r="O27" s="134"/>
      <c r="P27" s="135"/>
      <c r="Q27" s="136"/>
      <c r="R27" s="134"/>
      <c r="S27" s="135"/>
      <c r="T27" s="136"/>
      <c r="U27" s="134"/>
      <c r="V27" s="135"/>
      <c r="W27" s="136"/>
      <c r="X27" s="134"/>
      <c r="Y27" s="135"/>
      <c r="Z27" s="136"/>
      <c r="AA27" s="134"/>
      <c r="AB27" s="135"/>
      <c r="AC27" s="136"/>
      <c r="AD27" s="134"/>
      <c r="AE27" s="135"/>
      <c r="AF27" s="136"/>
      <c r="AG27" s="134"/>
      <c r="AH27" s="135"/>
      <c r="AI27" s="136"/>
      <c r="AJ27" s="134"/>
      <c r="AK27" s="135"/>
      <c r="AL27" s="136"/>
      <c r="AM27" s="134"/>
      <c r="AN27" s="135"/>
      <c r="AO27" s="136"/>
      <c r="AP27" s="134"/>
      <c r="AQ27" s="186">
        <f t="shared" si="4"/>
        <v>0</v>
      </c>
      <c r="AR27" s="112">
        <f t="shared" si="1"/>
        <v>0</v>
      </c>
      <c r="AS27" s="113">
        <f t="shared" si="2"/>
        <v>0</v>
      </c>
      <c r="AT27" s="137"/>
    </row>
    <row r="28" spans="1:46" s="102" customFormat="1" ht="14.25" collapsed="1" thickBot="1">
      <c r="A28" s="3"/>
      <c r="B28" s="93" t="s">
        <v>14</v>
      </c>
      <c r="C28" s="128"/>
      <c r="D28" s="128"/>
      <c r="E28" s="128"/>
      <c r="F28" s="181"/>
      <c r="G28" s="57"/>
      <c r="H28" s="58"/>
      <c r="I28" s="129">
        <f>I29+I35</f>
        <v>21350</v>
      </c>
      <c r="J28" s="66"/>
      <c r="K28" s="59"/>
      <c r="L28" s="129">
        <f>L29+L35</f>
        <v>1000</v>
      </c>
      <c r="M28" s="66"/>
      <c r="N28" s="59"/>
      <c r="O28" s="129">
        <f>O29+O35</f>
        <v>6000</v>
      </c>
      <c r="P28" s="66"/>
      <c r="Q28" s="59"/>
      <c r="R28" s="129">
        <f>R29+R35</f>
        <v>350</v>
      </c>
      <c r="S28" s="66"/>
      <c r="T28" s="59"/>
      <c r="U28" s="129">
        <f>U29+U35</f>
        <v>1000</v>
      </c>
      <c r="V28" s="66"/>
      <c r="W28" s="59"/>
      <c r="X28" s="129">
        <f>X29+X35</f>
        <v>0</v>
      </c>
      <c r="Y28" s="66"/>
      <c r="Z28" s="59"/>
      <c r="AA28" s="129">
        <f>AA29+AA35</f>
        <v>1350</v>
      </c>
      <c r="AB28" s="66"/>
      <c r="AC28" s="59"/>
      <c r="AD28" s="129">
        <f>AD29+AD35</f>
        <v>1000</v>
      </c>
      <c r="AE28" s="66"/>
      <c r="AF28" s="59"/>
      <c r="AG28" s="129">
        <f>AG29+AG35</f>
        <v>0</v>
      </c>
      <c r="AH28" s="66"/>
      <c r="AI28" s="59"/>
      <c r="AJ28" s="129">
        <f>AJ29+AJ35</f>
        <v>350</v>
      </c>
      <c r="AK28" s="66"/>
      <c r="AL28" s="59"/>
      <c r="AM28" s="129">
        <f>AM29+AM35</f>
        <v>1000</v>
      </c>
      <c r="AN28" s="66"/>
      <c r="AO28" s="59"/>
      <c r="AP28" s="129">
        <f>AP29+AP35</f>
        <v>0</v>
      </c>
      <c r="AQ28" s="111">
        <f t="shared" si="4"/>
        <v>33400</v>
      </c>
      <c r="AR28" s="112">
        <f>AQ28/AR$5</f>
        <v>10276.923076923076</v>
      </c>
      <c r="AS28" s="113">
        <f t="shared" si="2"/>
        <v>8106.796116504855</v>
      </c>
      <c r="AT28" s="101"/>
    </row>
    <row r="29" spans="1:46" s="102" customFormat="1" ht="12.75" customHeight="1" hidden="1" outlineLevel="1" collapsed="1" thickBot="1">
      <c r="A29" s="3"/>
      <c r="B29" s="53"/>
      <c r="C29" s="142" t="s">
        <v>55</v>
      </c>
      <c r="D29" s="143"/>
      <c r="E29" s="144"/>
      <c r="F29" s="10"/>
      <c r="G29" s="47"/>
      <c r="H29" s="48"/>
      <c r="I29" s="104">
        <f>SUM(I30:I33)</f>
        <v>21350</v>
      </c>
      <c r="J29" s="64"/>
      <c r="K29" s="49"/>
      <c r="L29" s="104">
        <f>SUM(L30:L34)</f>
        <v>0</v>
      </c>
      <c r="M29" s="64"/>
      <c r="N29" s="49"/>
      <c r="O29" s="104">
        <f>SUM(O30:O34)</f>
        <v>6000</v>
      </c>
      <c r="P29" s="64"/>
      <c r="Q29" s="49"/>
      <c r="R29" s="104">
        <f>SUM(R30:R34)</f>
        <v>350</v>
      </c>
      <c r="S29" s="64"/>
      <c r="T29" s="49"/>
      <c r="U29" s="104">
        <f>SUM(U30:U34)</f>
        <v>0</v>
      </c>
      <c r="V29" s="64"/>
      <c r="W29" s="49"/>
      <c r="X29" s="104">
        <f>SUM(X30:X34)</f>
        <v>0</v>
      </c>
      <c r="Y29" s="64"/>
      <c r="Z29" s="49"/>
      <c r="AA29" s="104">
        <f>SUM(AA30:AA34)</f>
        <v>1350</v>
      </c>
      <c r="AB29" s="64"/>
      <c r="AC29" s="49"/>
      <c r="AD29" s="104">
        <f>SUM(AD30:AD34)</f>
        <v>0</v>
      </c>
      <c r="AE29" s="64"/>
      <c r="AF29" s="49"/>
      <c r="AG29" s="104">
        <f>SUM(AG30:AG34)</f>
        <v>0</v>
      </c>
      <c r="AH29" s="64"/>
      <c r="AI29" s="49"/>
      <c r="AJ29" s="104">
        <f>SUM(AJ30:AJ34)</f>
        <v>350</v>
      </c>
      <c r="AK29" s="64"/>
      <c r="AL29" s="49"/>
      <c r="AM29" s="104">
        <f>SUM(AM30:AM34)</f>
        <v>0</v>
      </c>
      <c r="AN29" s="64"/>
      <c r="AO29" s="49"/>
      <c r="AP29" s="104">
        <f>SUM(AP30:AP34)</f>
        <v>0</v>
      </c>
      <c r="AQ29" s="85">
        <f t="shared" si="4"/>
        <v>29400</v>
      </c>
      <c r="AR29" s="100">
        <f t="shared" si="1"/>
        <v>9046.153846153846</v>
      </c>
      <c r="AS29" s="84">
        <f t="shared" si="2"/>
        <v>7135.922330097087</v>
      </c>
      <c r="AT29" s="101"/>
    </row>
    <row r="30" spans="2:45" s="91" customFormat="1" ht="12.75" customHeight="1" hidden="1" outlineLevel="2">
      <c r="B30" s="90"/>
      <c r="E30" s="91" t="s">
        <v>54</v>
      </c>
      <c r="G30" s="130"/>
      <c r="H30" s="131"/>
      <c r="I30" s="118">
        <f aca="true" t="shared" si="5" ref="I30:I38">G30*H30</f>
        <v>0</v>
      </c>
      <c r="J30" s="126"/>
      <c r="K30" s="119"/>
      <c r="L30" s="118">
        <f>J30*K30</f>
        <v>0</v>
      </c>
      <c r="M30" s="126"/>
      <c r="N30" s="119"/>
      <c r="O30" s="118">
        <f>M30*N30</f>
        <v>0</v>
      </c>
      <c r="P30" s="126"/>
      <c r="Q30" s="119"/>
      <c r="R30" s="118">
        <f>P30*Q30</f>
        <v>0</v>
      </c>
      <c r="S30" s="126"/>
      <c r="T30" s="119"/>
      <c r="U30" s="118">
        <f>S30*T30</f>
        <v>0</v>
      </c>
      <c r="V30" s="126"/>
      <c r="W30" s="119"/>
      <c r="X30" s="118">
        <f>V30*W30</f>
        <v>0</v>
      </c>
      <c r="Y30" s="126"/>
      <c r="Z30" s="119"/>
      <c r="AA30" s="118">
        <f>Y30*Z30</f>
        <v>0</v>
      </c>
      <c r="AB30" s="126"/>
      <c r="AC30" s="119"/>
      <c r="AD30" s="118">
        <f>AB30*AC30</f>
        <v>0</v>
      </c>
      <c r="AE30" s="126"/>
      <c r="AF30" s="119"/>
      <c r="AG30" s="118">
        <f>AE30*AF30</f>
        <v>0</v>
      </c>
      <c r="AH30" s="126"/>
      <c r="AI30" s="119"/>
      <c r="AJ30" s="118">
        <f>AH30*AI30</f>
        <v>0</v>
      </c>
      <c r="AK30" s="126"/>
      <c r="AL30" s="119"/>
      <c r="AM30" s="118">
        <f>AK30*AL30</f>
        <v>0</v>
      </c>
      <c r="AN30" s="126"/>
      <c r="AO30" s="119"/>
      <c r="AP30" s="118">
        <f>AN30*AO30</f>
        <v>0</v>
      </c>
      <c r="AQ30" s="92">
        <f t="shared" si="4"/>
        <v>0</v>
      </c>
      <c r="AR30" s="120">
        <f t="shared" si="1"/>
        <v>0</v>
      </c>
      <c r="AS30" s="121">
        <f t="shared" si="2"/>
        <v>0</v>
      </c>
    </row>
    <row r="31" spans="2:45" s="91" customFormat="1" ht="12.75" customHeight="1" hidden="1" outlineLevel="2">
      <c r="B31" s="90"/>
      <c r="E31" s="91" t="s">
        <v>56</v>
      </c>
      <c r="G31" s="130"/>
      <c r="H31" s="131"/>
      <c r="I31" s="118">
        <v>1000</v>
      </c>
      <c r="J31" s="126"/>
      <c r="K31" s="119"/>
      <c r="L31" s="118">
        <f>J31*K31</f>
        <v>0</v>
      </c>
      <c r="M31" s="126"/>
      <c r="N31" s="119"/>
      <c r="O31" s="118">
        <f>M31*N31</f>
        <v>0</v>
      </c>
      <c r="P31" s="126"/>
      <c r="Q31" s="119"/>
      <c r="R31" s="118">
        <f>P31*Q31</f>
        <v>0</v>
      </c>
      <c r="S31" s="126"/>
      <c r="T31" s="119"/>
      <c r="U31" s="118">
        <f>S31*T31</f>
        <v>0</v>
      </c>
      <c r="V31" s="126"/>
      <c r="W31" s="119"/>
      <c r="X31" s="118">
        <f>V31*W31</f>
        <v>0</v>
      </c>
      <c r="Y31" s="126"/>
      <c r="Z31" s="119"/>
      <c r="AA31" s="118">
        <v>1000</v>
      </c>
      <c r="AB31" s="126"/>
      <c r="AC31" s="119"/>
      <c r="AD31" s="118">
        <f>AB31*AC31</f>
        <v>0</v>
      </c>
      <c r="AE31" s="126"/>
      <c r="AF31" s="119"/>
      <c r="AG31" s="118">
        <f>AE31*AF31</f>
        <v>0</v>
      </c>
      <c r="AH31" s="126"/>
      <c r="AI31" s="119"/>
      <c r="AJ31" s="118">
        <f>AH31*AI31</f>
        <v>0</v>
      </c>
      <c r="AK31" s="126"/>
      <c r="AL31" s="119"/>
      <c r="AM31" s="118">
        <f>AK31*AL31</f>
        <v>0</v>
      </c>
      <c r="AN31" s="126"/>
      <c r="AO31" s="119"/>
      <c r="AP31" s="118">
        <f>AN31*AO31</f>
        <v>0</v>
      </c>
      <c r="AQ31" s="92">
        <f t="shared" si="4"/>
        <v>2000</v>
      </c>
      <c r="AR31" s="120">
        <f t="shared" si="1"/>
        <v>615.3846153846154</v>
      </c>
      <c r="AS31" s="121">
        <f t="shared" si="2"/>
        <v>485.43689320388347</v>
      </c>
    </row>
    <row r="32" spans="2:45" s="91" customFormat="1" ht="12.75" customHeight="1" hidden="1" outlineLevel="2">
      <c r="B32" s="90"/>
      <c r="E32" s="91" t="s">
        <v>47</v>
      </c>
      <c r="G32" s="130"/>
      <c r="H32" s="131"/>
      <c r="I32" s="118">
        <v>350</v>
      </c>
      <c r="J32" s="126"/>
      <c r="K32" s="119"/>
      <c r="L32" s="118">
        <f>J32*K32</f>
        <v>0</v>
      </c>
      <c r="M32" s="126"/>
      <c r="N32" s="119"/>
      <c r="O32" s="118">
        <f>M32*N32</f>
        <v>0</v>
      </c>
      <c r="P32" s="126"/>
      <c r="Q32" s="119"/>
      <c r="R32" s="118">
        <v>350</v>
      </c>
      <c r="S32" s="126"/>
      <c r="T32" s="119"/>
      <c r="U32" s="118">
        <f>S32*T32</f>
        <v>0</v>
      </c>
      <c r="V32" s="126"/>
      <c r="W32" s="119"/>
      <c r="X32" s="118">
        <f>V32*W32</f>
        <v>0</v>
      </c>
      <c r="Y32" s="126"/>
      <c r="Z32" s="119"/>
      <c r="AA32" s="118">
        <v>350</v>
      </c>
      <c r="AB32" s="126"/>
      <c r="AC32" s="119"/>
      <c r="AD32" s="118">
        <f>AB32*AC32</f>
        <v>0</v>
      </c>
      <c r="AE32" s="126"/>
      <c r="AF32" s="119"/>
      <c r="AG32" s="118">
        <f>AE32*AF32</f>
        <v>0</v>
      </c>
      <c r="AH32" s="126"/>
      <c r="AI32" s="119"/>
      <c r="AJ32" s="118">
        <v>350</v>
      </c>
      <c r="AK32" s="126"/>
      <c r="AL32" s="119"/>
      <c r="AM32" s="118">
        <f>AK32*AL32</f>
        <v>0</v>
      </c>
      <c r="AN32" s="126"/>
      <c r="AO32" s="119"/>
      <c r="AP32" s="118">
        <f>AN32*AO32</f>
        <v>0</v>
      </c>
      <c r="AQ32" s="92">
        <f t="shared" si="4"/>
        <v>1400</v>
      </c>
      <c r="AR32" s="120">
        <f t="shared" si="1"/>
        <v>430.7692307692308</v>
      </c>
      <c r="AS32" s="121">
        <f t="shared" si="2"/>
        <v>339.8058252427184</v>
      </c>
    </row>
    <row r="33" spans="2:45" s="91" customFormat="1" ht="12.75" customHeight="1" hidden="1" outlineLevel="2">
      <c r="B33" s="90"/>
      <c r="E33" s="91" t="s">
        <v>105</v>
      </c>
      <c r="G33" s="130"/>
      <c r="H33" s="131"/>
      <c r="I33" s="118">
        <v>20000</v>
      </c>
      <c r="J33" s="126"/>
      <c r="K33" s="119"/>
      <c r="L33" s="118">
        <v>0</v>
      </c>
      <c r="M33" s="126"/>
      <c r="N33" s="119"/>
      <c r="O33" s="118">
        <v>0</v>
      </c>
      <c r="P33" s="126"/>
      <c r="Q33" s="119"/>
      <c r="R33" s="118">
        <v>0</v>
      </c>
      <c r="S33" s="126"/>
      <c r="T33" s="119"/>
      <c r="U33" s="118">
        <v>0</v>
      </c>
      <c r="V33" s="126"/>
      <c r="W33" s="119"/>
      <c r="X33" s="118">
        <v>0</v>
      </c>
      <c r="Y33" s="126"/>
      <c r="Z33" s="119"/>
      <c r="AA33" s="118">
        <v>0</v>
      </c>
      <c r="AB33" s="126"/>
      <c r="AC33" s="119"/>
      <c r="AD33" s="118">
        <v>0</v>
      </c>
      <c r="AE33" s="126"/>
      <c r="AF33" s="119"/>
      <c r="AG33" s="118">
        <v>0</v>
      </c>
      <c r="AH33" s="126"/>
      <c r="AI33" s="119"/>
      <c r="AJ33" s="118">
        <v>0</v>
      </c>
      <c r="AK33" s="126"/>
      <c r="AL33" s="119"/>
      <c r="AM33" s="118">
        <v>0</v>
      </c>
      <c r="AN33" s="126"/>
      <c r="AO33" s="119"/>
      <c r="AP33" s="118">
        <v>0</v>
      </c>
      <c r="AQ33" s="92"/>
      <c r="AR33" s="120">
        <f t="shared" si="1"/>
        <v>0</v>
      </c>
      <c r="AS33" s="121">
        <f t="shared" si="2"/>
        <v>0</v>
      </c>
    </row>
    <row r="34" spans="2:45" s="91" customFormat="1" ht="12.75" customHeight="1" hidden="1" outlineLevel="2" thickBot="1">
      <c r="B34" s="90"/>
      <c r="E34" s="91" t="s">
        <v>106</v>
      </c>
      <c r="G34" s="130"/>
      <c r="H34" s="131"/>
      <c r="I34" s="89"/>
      <c r="J34" s="126"/>
      <c r="K34" s="119"/>
      <c r="L34" s="118">
        <f>J34*K34</f>
        <v>0</v>
      </c>
      <c r="M34" s="126"/>
      <c r="N34" s="119"/>
      <c r="O34" s="118">
        <v>6000</v>
      </c>
      <c r="P34" s="126"/>
      <c r="Q34" s="119"/>
      <c r="R34" s="118">
        <f>P34*Q34</f>
        <v>0</v>
      </c>
      <c r="S34" s="126"/>
      <c r="T34" s="119"/>
      <c r="U34" s="118">
        <f>S34*T34</f>
        <v>0</v>
      </c>
      <c r="V34" s="126"/>
      <c r="W34" s="119"/>
      <c r="X34" s="118">
        <f>V34*W34</f>
        <v>0</v>
      </c>
      <c r="Y34" s="126"/>
      <c r="Z34" s="119"/>
      <c r="AA34" s="118">
        <f>Y34*Z34</f>
        <v>0</v>
      </c>
      <c r="AB34" s="126"/>
      <c r="AC34" s="119"/>
      <c r="AD34" s="118">
        <f>AB34*AC34</f>
        <v>0</v>
      </c>
      <c r="AE34" s="126"/>
      <c r="AF34" s="119"/>
      <c r="AG34" s="118">
        <f>AE34*AF34</f>
        <v>0</v>
      </c>
      <c r="AH34" s="126"/>
      <c r="AI34" s="119"/>
      <c r="AJ34" s="118">
        <f>AH34*AI34</f>
        <v>0</v>
      </c>
      <c r="AK34" s="126"/>
      <c r="AL34" s="119"/>
      <c r="AM34" s="118">
        <f>AK34*AL34</f>
        <v>0</v>
      </c>
      <c r="AN34" s="126"/>
      <c r="AO34" s="119"/>
      <c r="AP34" s="118">
        <f>AN34*AO34</f>
        <v>0</v>
      </c>
      <c r="AQ34" s="92">
        <f>I33+L34+O34+R34+U34+X34+AA34+AD34+AG34+AJ34+AM34+AP34</f>
        <v>26000</v>
      </c>
      <c r="AR34" s="120">
        <f t="shared" si="1"/>
        <v>8000</v>
      </c>
      <c r="AS34" s="121">
        <f t="shared" si="2"/>
        <v>6310.679611650486</v>
      </c>
    </row>
    <row r="35" spans="2:45" s="114" customFormat="1" ht="12.75" customHeight="1" hidden="1" outlineLevel="1" collapsed="1" thickBot="1">
      <c r="B35" s="145"/>
      <c r="C35" s="142" t="s">
        <v>15</v>
      </c>
      <c r="D35" s="146"/>
      <c r="E35" s="146"/>
      <c r="F35" s="146"/>
      <c r="G35" s="147"/>
      <c r="H35" s="148"/>
      <c r="I35" s="149">
        <f>SUM(I36:I38)</f>
        <v>0</v>
      </c>
      <c r="J35" s="150"/>
      <c r="K35" s="151"/>
      <c r="L35" s="149">
        <f>SUM(L36:L38)</f>
        <v>1000</v>
      </c>
      <c r="M35" s="150"/>
      <c r="N35" s="151"/>
      <c r="O35" s="149">
        <f>SUM(O36:O38)</f>
        <v>0</v>
      </c>
      <c r="P35" s="150"/>
      <c r="Q35" s="151"/>
      <c r="R35" s="149">
        <f>SUM(R36:R38)</f>
        <v>0</v>
      </c>
      <c r="S35" s="150"/>
      <c r="T35" s="151"/>
      <c r="U35" s="149">
        <f>SUM(U36:U38)</f>
        <v>1000</v>
      </c>
      <c r="V35" s="150"/>
      <c r="W35" s="151"/>
      <c r="X35" s="149">
        <f>SUM(X36:X38)</f>
        <v>0</v>
      </c>
      <c r="Y35" s="150"/>
      <c r="Z35" s="151"/>
      <c r="AA35" s="149">
        <f>SUM(AA36:AA38)</f>
        <v>0</v>
      </c>
      <c r="AB35" s="150"/>
      <c r="AC35" s="151"/>
      <c r="AD35" s="149">
        <f>SUM(AD36:AD38)</f>
        <v>1000</v>
      </c>
      <c r="AE35" s="150"/>
      <c r="AF35" s="151"/>
      <c r="AG35" s="149">
        <f>SUM(AG36:AG38)</f>
        <v>0</v>
      </c>
      <c r="AH35" s="150"/>
      <c r="AI35" s="151"/>
      <c r="AJ35" s="149">
        <f>SUM(AJ36:AJ38)</f>
        <v>0</v>
      </c>
      <c r="AK35" s="150"/>
      <c r="AL35" s="151"/>
      <c r="AM35" s="149">
        <f>SUM(AM36:AM38)</f>
        <v>1000</v>
      </c>
      <c r="AN35" s="150"/>
      <c r="AO35" s="151"/>
      <c r="AP35" s="149">
        <f>SUM(AP36:AP38)</f>
        <v>0</v>
      </c>
      <c r="AQ35" s="85">
        <f aca="true" t="shared" si="6" ref="AQ35:AQ54">I35+L35+O35+R35+U35+X35+AA35+AD35+AG35+AJ35+AM35+AP35</f>
        <v>4000</v>
      </c>
      <c r="AR35" s="100">
        <f t="shared" si="1"/>
        <v>1230.7692307692307</v>
      </c>
      <c r="AS35" s="84">
        <f t="shared" si="2"/>
        <v>970.8737864077669</v>
      </c>
    </row>
    <row r="36" spans="2:45" s="91" customFormat="1" ht="12.75" customHeight="1" hidden="1" outlineLevel="2">
      <c r="B36" s="90"/>
      <c r="E36" s="125" t="s">
        <v>16</v>
      </c>
      <c r="F36" s="122"/>
      <c r="G36" s="126"/>
      <c r="H36" s="131"/>
      <c r="I36" s="118">
        <f t="shared" si="5"/>
        <v>0</v>
      </c>
      <c r="J36" s="126"/>
      <c r="K36" s="119"/>
      <c r="L36" s="118">
        <f>J36*K36</f>
        <v>0</v>
      </c>
      <c r="M36" s="126"/>
      <c r="N36" s="119"/>
      <c r="O36" s="118">
        <f>M36*N36</f>
        <v>0</v>
      </c>
      <c r="P36" s="126"/>
      <c r="Q36" s="119"/>
      <c r="R36" s="118">
        <f>P36*Q36</f>
        <v>0</v>
      </c>
      <c r="S36" s="126"/>
      <c r="T36" s="119"/>
      <c r="U36" s="118">
        <f>S36*T36</f>
        <v>0</v>
      </c>
      <c r="V36" s="126"/>
      <c r="W36" s="119"/>
      <c r="X36" s="118">
        <f>V36*W36</f>
        <v>0</v>
      </c>
      <c r="Y36" s="126"/>
      <c r="Z36" s="119"/>
      <c r="AA36" s="118">
        <f>Y36*Z36</f>
        <v>0</v>
      </c>
      <c r="AB36" s="126"/>
      <c r="AC36" s="119"/>
      <c r="AD36" s="118">
        <f>AB36*AC36</f>
        <v>0</v>
      </c>
      <c r="AE36" s="126"/>
      <c r="AF36" s="119"/>
      <c r="AG36" s="118">
        <f>AE36*AF36</f>
        <v>0</v>
      </c>
      <c r="AH36" s="126"/>
      <c r="AI36" s="119"/>
      <c r="AJ36" s="118">
        <f>AH36*AI36</f>
        <v>0</v>
      </c>
      <c r="AK36" s="126"/>
      <c r="AL36" s="119"/>
      <c r="AM36" s="118">
        <f>AK36*AL36</f>
        <v>0</v>
      </c>
      <c r="AN36" s="126"/>
      <c r="AO36" s="119"/>
      <c r="AP36" s="118">
        <f>AN36*AO36</f>
        <v>0</v>
      </c>
      <c r="AQ36" s="92">
        <f t="shared" si="6"/>
        <v>0</v>
      </c>
      <c r="AR36" s="120">
        <f t="shared" si="1"/>
        <v>0</v>
      </c>
      <c r="AS36" s="121">
        <f t="shared" si="2"/>
        <v>0</v>
      </c>
    </row>
    <row r="37" spans="2:45" s="91" customFormat="1" ht="12.75" customHeight="1" hidden="1" outlineLevel="2">
      <c r="B37" s="90"/>
      <c r="E37" s="122" t="s">
        <v>57</v>
      </c>
      <c r="F37" s="182"/>
      <c r="G37" s="126"/>
      <c r="H37" s="131"/>
      <c r="I37" s="118">
        <f t="shared" si="5"/>
        <v>0</v>
      </c>
      <c r="J37" s="126"/>
      <c r="K37" s="119"/>
      <c r="L37" s="118">
        <v>1000</v>
      </c>
      <c r="M37" s="126"/>
      <c r="N37" s="119"/>
      <c r="O37" s="118">
        <f>M37*N37</f>
        <v>0</v>
      </c>
      <c r="P37" s="126"/>
      <c r="Q37" s="119"/>
      <c r="R37" s="118">
        <f>P37*Q37</f>
        <v>0</v>
      </c>
      <c r="S37" s="126"/>
      <c r="T37" s="119"/>
      <c r="U37" s="118">
        <v>1000</v>
      </c>
      <c r="V37" s="126"/>
      <c r="W37" s="119"/>
      <c r="X37" s="118">
        <f>V37*W37</f>
        <v>0</v>
      </c>
      <c r="Y37" s="126"/>
      <c r="Z37" s="119"/>
      <c r="AA37" s="118">
        <f>Y37*Z37</f>
        <v>0</v>
      </c>
      <c r="AB37" s="126"/>
      <c r="AC37" s="119"/>
      <c r="AD37" s="118">
        <v>1000</v>
      </c>
      <c r="AE37" s="126"/>
      <c r="AF37" s="119"/>
      <c r="AG37" s="118">
        <f>AE37*AF37</f>
        <v>0</v>
      </c>
      <c r="AH37" s="126"/>
      <c r="AI37" s="119"/>
      <c r="AJ37" s="118">
        <f>AH37*AI37</f>
        <v>0</v>
      </c>
      <c r="AK37" s="126"/>
      <c r="AL37" s="119"/>
      <c r="AM37" s="118">
        <v>1000</v>
      </c>
      <c r="AN37" s="126"/>
      <c r="AO37" s="119"/>
      <c r="AP37" s="118">
        <f>AN37*AO37</f>
        <v>0</v>
      </c>
      <c r="AQ37" s="92">
        <f t="shared" si="6"/>
        <v>4000</v>
      </c>
      <c r="AR37" s="120">
        <f t="shared" si="1"/>
        <v>1230.7692307692307</v>
      </c>
      <c r="AS37" s="121">
        <f t="shared" si="2"/>
        <v>970.8737864077669</v>
      </c>
    </row>
    <row r="38" spans="2:45" s="91" customFormat="1" ht="12.75" customHeight="1" hidden="1" outlineLevel="2" thickBot="1">
      <c r="B38" s="90"/>
      <c r="E38" s="122"/>
      <c r="F38" s="182"/>
      <c r="G38" s="130"/>
      <c r="H38" s="131"/>
      <c r="I38" s="118">
        <f t="shared" si="5"/>
        <v>0</v>
      </c>
      <c r="J38" s="126"/>
      <c r="K38" s="119"/>
      <c r="L38" s="118">
        <f>J38*K38</f>
        <v>0</v>
      </c>
      <c r="M38" s="126"/>
      <c r="N38" s="119"/>
      <c r="O38" s="118">
        <f>M38*N38</f>
        <v>0</v>
      </c>
      <c r="P38" s="126"/>
      <c r="Q38" s="119"/>
      <c r="R38" s="118">
        <f>P38*Q38</f>
        <v>0</v>
      </c>
      <c r="S38" s="126"/>
      <c r="T38" s="119"/>
      <c r="U38" s="118">
        <f>S38*T38</f>
        <v>0</v>
      </c>
      <c r="V38" s="126"/>
      <c r="W38" s="119"/>
      <c r="X38" s="118">
        <f>V38*W38</f>
        <v>0</v>
      </c>
      <c r="Y38" s="126"/>
      <c r="Z38" s="119"/>
      <c r="AA38" s="118">
        <f>Y38*Z38</f>
        <v>0</v>
      </c>
      <c r="AB38" s="126"/>
      <c r="AC38" s="119"/>
      <c r="AD38" s="118">
        <f>AB38*AC38</f>
        <v>0</v>
      </c>
      <c r="AE38" s="126"/>
      <c r="AF38" s="119"/>
      <c r="AG38" s="118">
        <f>AE38*AF38</f>
        <v>0</v>
      </c>
      <c r="AH38" s="126"/>
      <c r="AI38" s="119"/>
      <c r="AJ38" s="118">
        <f>AH38*AI38</f>
        <v>0</v>
      </c>
      <c r="AK38" s="126"/>
      <c r="AL38" s="119"/>
      <c r="AM38" s="118">
        <f>AK38*AL38</f>
        <v>0</v>
      </c>
      <c r="AN38" s="126"/>
      <c r="AO38" s="119"/>
      <c r="AP38" s="118">
        <f>AN38*AO38</f>
        <v>0</v>
      </c>
      <c r="AQ38" s="92">
        <f t="shared" si="6"/>
        <v>0</v>
      </c>
      <c r="AR38" s="120">
        <f t="shared" si="1"/>
        <v>0</v>
      </c>
      <c r="AS38" s="121">
        <f t="shared" si="2"/>
        <v>0</v>
      </c>
    </row>
    <row r="39" spans="1:46" s="102" customFormat="1" ht="14.25" collapsed="1" thickBot="1">
      <c r="A39" s="3"/>
      <c r="B39" s="93" t="s">
        <v>17</v>
      </c>
      <c r="C39" s="128"/>
      <c r="D39" s="128"/>
      <c r="E39" s="128"/>
      <c r="F39" s="181"/>
      <c r="G39" s="57"/>
      <c r="H39" s="58"/>
      <c r="I39" s="129">
        <f>I40+I46+I78</f>
        <v>1780.0675</v>
      </c>
      <c r="J39" s="66"/>
      <c r="K39" s="59"/>
      <c r="L39" s="129">
        <f>L40+L46</f>
        <v>6485.2675</v>
      </c>
      <c r="M39" s="66"/>
      <c r="N39" s="59"/>
      <c r="O39" s="129">
        <f>O40+O46</f>
        <v>1885.2675</v>
      </c>
      <c r="P39" s="66"/>
      <c r="Q39" s="59"/>
      <c r="R39" s="129">
        <f>R40+R46</f>
        <v>1435.2675</v>
      </c>
      <c r="S39" s="66"/>
      <c r="T39" s="59"/>
      <c r="U39" s="129">
        <f>U40+U46</f>
        <v>1435.2675</v>
      </c>
      <c r="V39" s="66"/>
      <c r="W39" s="59"/>
      <c r="X39" s="129">
        <f>X40+X46</f>
        <v>1435.2675</v>
      </c>
      <c r="Y39" s="66"/>
      <c r="Z39" s="59"/>
      <c r="AA39" s="129">
        <f>AA40+AA46</f>
        <v>1435.2675</v>
      </c>
      <c r="AB39" s="66"/>
      <c r="AC39" s="59"/>
      <c r="AD39" s="129">
        <f>AD40+AD46</f>
        <v>1435.2675</v>
      </c>
      <c r="AE39" s="66"/>
      <c r="AF39" s="59"/>
      <c r="AG39" s="129">
        <f>AG40+AG46</f>
        <v>1435.2675</v>
      </c>
      <c r="AH39" s="66"/>
      <c r="AI39" s="59"/>
      <c r="AJ39" s="129">
        <f>AJ40+AJ46</f>
        <v>1435.2675</v>
      </c>
      <c r="AK39" s="66"/>
      <c r="AL39" s="59"/>
      <c r="AM39" s="129">
        <f>AM40+AM46</f>
        <v>1435.2675</v>
      </c>
      <c r="AN39" s="66"/>
      <c r="AO39" s="59"/>
      <c r="AP39" s="129">
        <f>AP40+AP46</f>
        <v>1435.2675</v>
      </c>
      <c r="AQ39" s="85">
        <f t="shared" si="6"/>
        <v>23068.010000000002</v>
      </c>
      <c r="AR39" s="100">
        <f t="shared" si="1"/>
        <v>7097.849230769231</v>
      </c>
      <c r="AS39" s="84">
        <f t="shared" si="2"/>
        <v>5599.031553398058</v>
      </c>
      <c r="AT39" s="101"/>
    </row>
    <row r="40" spans="1:46" s="102" customFormat="1" ht="14.25" hidden="1" outlineLevel="1" collapsed="1" thickBot="1">
      <c r="A40" s="3"/>
      <c r="B40" s="52"/>
      <c r="C40" s="152" t="s">
        <v>18</v>
      </c>
      <c r="D40" s="4"/>
      <c r="E40" s="4"/>
      <c r="F40" s="8"/>
      <c r="G40" s="60"/>
      <c r="H40" s="61"/>
      <c r="I40" s="153">
        <f>SUM(I41:I45)</f>
        <v>0</v>
      </c>
      <c r="J40" s="67"/>
      <c r="K40" s="62"/>
      <c r="L40" s="153">
        <f>SUM(L41:L45)</f>
        <v>5050</v>
      </c>
      <c r="M40" s="67"/>
      <c r="N40" s="62"/>
      <c r="O40" s="153">
        <f>SUM(O41:O45)</f>
        <v>450</v>
      </c>
      <c r="P40" s="67"/>
      <c r="Q40" s="62"/>
      <c r="R40" s="153">
        <f>SUM(R41:R45)</f>
        <v>0</v>
      </c>
      <c r="S40" s="67"/>
      <c r="T40" s="62"/>
      <c r="U40" s="153">
        <f>SUM(U41:U45)</f>
        <v>0</v>
      </c>
      <c r="V40" s="67"/>
      <c r="W40" s="62"/>
      <c r="X40" s="153">
        <f>SUM(X41:X45)</f>
        <v>0</v>
      </c>
      <c r="Y40" s="67"/>
      <c r="Z40" s="62"/>
      <c r="AA40" s="153">
        <f>SUM(AA41:AA45)</f>
        <v>0</v>
      </c>
      <c r="AB40" s="67"/>
      <c r="AC40" s="62"/>
      <c r="AD40" s="153">
        <f>SUM(AD41:AD45)</f>
        <v>0</v>
      </c>
      <c r="AE40" s="67"/>
      <c r="AF40" s="62"/>
      <c r="AG40" s="153">
        <f>SUM(AG41:AG45)</f>
        <v>0</v>
      </c>
      <c r="AH40" s="67"/>
      <c r="AI40" s="62"/>
      <c r="AJ40" s="153">
        <f>SUM(AJ41:AJ45)</f>
        <v>0</v>
      </c>
      <c r="AK40" s="67"/>
      <c r="AL40" s="62"/>
      <c r="AM40" s="153">
        <f>SUM(AM41:AM45)</f>
        <v>0</v>
      </c>
      <c r="AN40" s="67"/>
      <c r="AO40" s="62"/>
      <c r="AP40" s="153">
        <f>SUM(AP41:AP45)</f>
        <v>0</v>
      </c>
      <c r="AQ40" s="85">
        <f t="shared" si="6"/>
        <v>5500</v>
      </c>
      <c r="AR40" s="100">
        <f t="shared" si="1"/>
        <v>1692.3076923076924</v>
      </c>
      <c r="AS40" s="84">
        <f t="shared" si="2"/>
        <v>1334.9514563106795</v>
      </c>
      <c r="AT40" s="101"/>
    </row>
    <row r="41" spans="1:46" s="102" customFormat="1" ht="12.75" customHeight="1" hidden="1" outlineLevel="2">
      <c r="A41" s="5"/>
      <c r="B41" s="53"/>
      <c r="C41" s="86"/>
      <c r="D41" s="6"/>
      <c r="E41" s="91" t="s">
        <v>70</v>
      </c>
      <c r="F41" s="2"/>
      <c r="G41" s="21"/>
      <c r="H41" s="22"/>
      <c r="I41" s="118">
        <f>G41*H41</f>
        <v>0</v>
      </c>
      <c r="J41" s="154">
        <v>10</v>
      </c>
      <c r="K41" s="155">
        <v>25</v>
      </c>
      <c r="L41" s="118">
        <f>J41*K41</f>
        <v>250</v>
      </c>
      <c r="M41" s="154">
        <v>10</v>
      </c>
      <c r="N41" s="155">
        <v>25</v>
      </c>
      <c r="O41" s="118">
        <f>M41*N41</f>
        <v>250</v>
      </c>
      <c r="P41" s="154"/>
      <c r="Q41" s="155"/>
      <c r="R41" s="118">
        <f>P41*Q41</f>
        <v>0</v>
      </c>
      <c r="S41" s="154"/>
      <c r="T41" s="155"/>
      <c r="U41" s="118">
        <f>S41*T41</f>
        <v>0</v>
      </c>
      <c r="V41" s="154"/>
      <c r="W41" s="155"/>
      <c r="X41" s="118">
        <f>V41*W41</f>
        <v>0</v>
      </c>
      <c r="Y41" s="154"/>
      <c r="Z41" s="155"/>
      <c r="AA41" s="118">
        <f>Y41*Z41</f>
        <v>0</v>
      </c>
      <c r="AB41" s="154"/>
      <c r="AC41" s="155"/>
      <c r="AD41" s="118">
        <f>AB41*AC41</f>
        <v>0</v>
      </c>
      <c r="AE41" s="154"/>
      <c r="AF41" s="155"/>
      <c r="AG41" s="118">
        <f>AE41*AF41</f>
        <v>0</v>
      </c>
      <c r="AH41" s="154"/>
      <c r="AI41" s="155"/>
      <c r="AJ41" s="118">
        <f>AH41*AI41</f>
        <v>0</v>
      </c>
      <c r="AK41" s="154"/>
      <c r="AL41" s="155"/>
      <c r="AM41" s="118">
        <f>AK41*AL41</f>
        <v>0</v>
      </c>
      <c r="AN41" s="154"/>
      <c r="AO41" s="155"/>
      <c r="AP41" s="118">
        <f>AN41*AO41</f>
        <v>0</v>
      </c>
      <c r="AQ41" s="127">
        <f t="shared" si="6"/>
        <v>500</v>
      </c>
      <c r="AR41" s="120">
        <f t="shared" si="1"/>
        <v>153.84615384615384</v>
      </c>
      <c r="AS41" s="121">
        <f t="shared" si="2"/>
        <v>121.35922330097087</v>
      </c>
      <c r="AT41" s="101"/>
    </row>
    <row r="42" spans="2:45" s="91" customFormat="1" ht="12.75" customHeight="1" hidden="1" outlineLevel="2">
      <c r="B42" s="90"/>
      <c r="E42" s="91" t="s">
        <v>71</v>
      </c>
      <c r="G42" s="130"/>
      <c r="H42" s="131"/>
      <c r="I42" s="118">
        <f>G42*H42</f>
        <v>0</v>
      </c>
      <c r="J42" s="126">
        <v>10</v>
      </c>
      <c r="K42" s="119">
        <v>20</v>
      </c>
      <c r="L42" s="118">
        <f>J42*K42</f>
        <v>200</v>
      </c>
      <c r="M42" s="126">
        <v>10</v>
      </c>
      <c r="N42" s="119">
        <v>20</v>
      </c>
      <c r="O42" s="118">
        <f>M42*N42</f>
        <v>200</v>
      </c>
      <c r="P42" s="126"/>
      <c r="Q42" s="119"/>
      <c r="R42" s="118">
        <f>P42*Q42</f>
        <v>0</v>
      </c>
      <c r="S42" s="126"/>
      <c r="T42" s="119"/>
      <c r="U42" s="118">
        <f>S42*T42</f>
        <v>0</v>
      </c>
      <c r="V42" s="126"/>
      <c r="W42" s="119"/>
      <c r="X42" s="118">
        <f>V42*W42</f>
        <v>0</v>
      </c>
      <c r="Y42" s="126"/>
      <c r="Z42" s="119"/>
      <c r="AA42" s="118">
        <f>Y42*Z42</f>
        <v>0</v>
      </c>
      <c r="AB42" s="126"/>
      <c r="AC42" s="119"/>
      <c r="AD42" s="118">
        <f>AB42*AC42</f>
        <v>0</v>
      </c>
      <c r="AE42" s="126"/>
      <c r="AF42" s="119"/>
      <c r="AG42" s="118">
        <f>AE42*AF42</f>
        <v>0</v>
      </c>
      <c r="AH42" s="126"/>
      <c r="AI42" s="119"/>
      <c r="AJ42" s="118">
        <f>AH42*AI42</f>
        <v>0</v>
      </c>
      <c r="AK42" s="126"/>
      <c r="AL42" s="119"/>
      <c r="AM42" s="118">
        <f>AK42*AL42</f>
        <v>0</v>
      </c>
      <c r="AN42" s="126"/>
      <c r="AO42" s="119"/>
      <c r="AP42" s="118">
        <f>AN42*AO42</f>
        <v>0</v>
      </c>
      <c r="AQ42" s="92">
        <f t="shared" si="6"/>
        <v>400</v>
      </c>
      <c r="AR42" s="120">
        <f t="shared" si="1"/>
        <v>123.07692307692308</v>
      </c>
      <c r="AS42" s="121">
        <f t="shared" si="2"/>
        <v>97.08737864077669</v>
      </c>
    </row>
    <row r="43" spans="2:45" s="91" customFormat="1" ht="12.75" customHeight="1" hidden="1" outlineLevel="2">
      <c r="B43" s="90"/>
      <c r="E43" s="91" t="s">
        <v>107</v>
      </c>
      <c r="G43" s="130"/>
      <c r="H43" s="131"/>
      <c r="I43" s="118">
        <f>G43*H43</f>
        <v>0</v>
      </c>
      <c r="J43" s="126">
        <v>1</v>
      </c>
      <c r="K43" s="119">
        <v>2500</v>
      </c>
      <c r="L43" s="118">
        <f>J43*K43</f>
        <v>2500</v>
      </c>
      <c r="M43" s="126"/>
      <c r="N43" s="119"/>
      <c r="O43" s="118">
        <f>M43*N43</f>
        <v>0</v>
      </c>
      <c r="P43" s="126"/>
      <c r="Q43" s="119"/>
      <c r="R43" s="118">
        <f>P43*Q43</f>
        <v>0</v>
      </c>
      <c r="S43" s="126"/>
      <c r="T43" s="119"/>
      <c r="U43" s="118">
        <f>S43*T43</f>
        <v>0</v>
      </c>
      <c r="V43" s="126"/>
      <c r="W43" s="119"/>
      <c r="X43" s="118">
        <f>V43*W43</f>
        <v>0</v>
      </c>
      <c r="Y43" s="126"/>
      <c r="Z43" s="119"/>
      <c r="AA43" s="118">
        <f>Y43*Z43</f>
        <v>0</v>
      </c>
      <c r="AB43" s="126"/>
      <c r="AC43" s="119"/>
      <c r="AD43" s="118">
        <f>AB43*AC43</f>
        <v>0</v>
      </c>
      <c r="AE43" s="126"/>
      <c r="AF43" s="119"/>
      <c r="AG43" s="118">
        <f>AE43*AF43</f>
        <v>0</v>
      </c>
      <c r="AH43" s="126"/>
      <c r="AI43" s="119"/>
      <c r="AJ43" s="118">
        <f>AH43*AI43</f>
        <v>0</v>
      </c>
      <c r="AK43" s="126"/>
      <c r="AL43" s="119"/>
      <c r="AM43" s="118">
        <f>AK43*AL43</f>
        <v>0</v>
      </c>
      <c r="AN43" s="126"/>
      <c r="AO43" s="119"/>
      <c r="AP43" s="118">
        <f>AN43*AO43</f>
        <v>0</v>
      </c>
      <c r="AQ43" s="92">
        <f t="shared" si="6"/>
        <v>2500</v>
      </c>
      <c r="AR43" s="120">
        <f t="shared" si="1"/>
        <v>769.2307692307693</v>
      </c>
      <c r="AS43" s="121">
        <f t="shared" si="2"/>
        <v>606.7961165048544</v>
      </c>
    </row>
    <row r="44" spans="2:45" s="91" customFormat="1" ht="12.75" customHeight="1" hidden="1" outlineLevel="2">
      <c r="B44" s="90"/>
      <c r="E44" s="91" t="s">
        <v>108</v>
      </c>
      <c r="G44" s="130"/>
      <c r="H44" s="119"/>
      <c r="I44" s="118">
        <f>G44*H44</f>
        <v>0</v>
      </c>
      <c r="J44" s="126">
        <v>6</v>
      </c>
      <c r="K44" s="119">
        <v>100</v>
      </c>
      <c r="L44" s="118">
        <f>J44*K44</f>
        <v>600</v>
      </c>
      <c r="M44" s="126"/>
      <c r="N44" s="119"/>
      <c r="O44" s="118">
        <f>M44*N44</f>
        <v>0</v>
      </c>
      <c r="P44" s="126"/>
      <c r="Q44" s="119"/>
      <c r="R44" s="118">
        <f>P44*Q44</f>
        <v>0</v>
      </c>
      <c r="S44" s="126"/>
      <c r="T44" s="119"/>
      <c r="U44" s="118">
        <f>S44*T44</f>
        <v>0</v>
      </c>
      <c r="V44" s="126"/>
      <c r="W44" s="119"/>
      <c r="X44" s="118">
        <f>V44*W44</f>
        <v>0</v>
      </c>
      <c r="Y44" s="126"/>
      <c r="Z44" s="119"/>
      <c r="AA44" s="118">
        <f>Y44*Z44</f>
        <v>0</v>
      </c>
      <c r="AB44" s="126"/>
      <c r="AC44" s="119"/>
      <c r="AD44" s="118">
        <f>AB44*AC44</f>
        <v>0</v>
      </c>
      <c r="AE44" s="126"/>
      <c r="AF44" s="119"/>
      <c r="AG44" s="118">
        <f>AE44*AF44</f>
        <v>0</v>
      </c>
      <c r="AH44" s="126"/>
      <c r="AI44" s="119"/>
      <c r="AJ44" s="118">
        <f>AH44*AI44</f>
        <v>0</v>
      </c>
      <c r="AK44" s="126"/>
      <c r="AL44" s="119"/>
      <c r="AM44" s="118">
        <f>AK44*AL44</f>
        <v>0</v>
      </c>
      <c r="AN44" s="126"/>
      <c r="AO44" s="119"/>
      <c r="AP44" s="118">
        <f>AN44*AO44</f>
        <v>0</v>
      </c>
      <c r="AQ44" s="92">
        <f t="shared" si="6"/>
        <v>600</v>
      </c>
      <c r="AR44" s="120">
        <f t="shared" si="1"/>
        <v>184.6153846153846</v>
      </c>
      <c r="AS44" s="121">
        <f t="shared" si="2"/>
        <v>145.63106796116506</v>
      </c>
    </row>
    <row r="45" spans="2:45" s="91" customFormat="1" ht="12.75" customHeight="1" hidden="1" outlineLevel="2" thickBot="1">
      <c r="B45" s="90"/>
      <c r="E45" s="91" t="s">
        <v>109</v>
      </c>
      <c r="G45" s="130"/>
      <c r="H45" s="131"/>
      <c r="I45" s="118">
        <f>G45*H45</f>
        <v>0</v>
      </c>
      <c r="J45" s="126"/>
      <c r="K45" s="119"/>
      <c r="L45" s="118">
        <v>1500</v>
      </c>
      <c r="M45" s="126"/>
      <c r="N45" s="119"/>
      <c r="O45" s="118">
        <v>0</v>
      </c>
      <c r="P45" s="126"/>
      <c r="Q45" s="119"/>
      <c r="R45" s="118">
        <v>0</v>
      </c>
      <c r="S45" s="126"/>
      <c r="T45" s="119"/>
      <c r="U45" s="118">
        <v>0</v>
      </c>
      <c r="V45" s="126"/>
      <c r="W45" s="119"/>
      <c r="X45" s="118">
        <v>0</v>
      </c>
      <c r="Y45" s="126"/>
      <c r="Z45" s="119"/>
      <c r="AA45" s="118">
        <v>0</v>
      </c>
      <c r="AB45" s="126"/>
      <c r="AC45" s="119"/>
      <c r="AD45" s="118">
        <v>0</v>
      </c>
      <c r="AE45" s="126"/>
      <c r="AF45" s="119"/>
      <c r="AG45" s="118">
        <v>0</v>
      </c>
      <c r="AH45" s="126"/>
      <c r="AI45" s="119"/>
      <c r="AJ45" s="118">
        <v>0</v>
      </c>
      <c r="AK45" s="126"/>
      <c r="AL45" s="119"/>
      <c r="AM45" s="118">
        <v>0</v>
      </c>
      <c r="AN45" s="126"/>
      <c r="AO45" s="119"/>
      <c r="AP45" s="118">
        <v>0</v>
      </c>
      <c r="AQ45" s="92">
        <f t="shared" si="6"/>
        <v>1500</v>
      </c>
      <c r="AR45" s="120">
        <f t="shared" si="1"/>
        <v>461.53846153846155</v>
      </c>
      <c r="AS45" s="121">
        <f t="shared" si="2"/>
        <v>364.0776699029126</v>
      </c>
    </row>
    <row r="46" spans="1:46" s="102" customFormat="1" ht="12.75" customHeight="1" hidden="1" outlineLevel="1" collapsed="1" thickBot="1">
      <c r="A46" s="3"/>
      <c r="B46" s="52"/>
      <c r="C46" s="152" t="s">
        <v>19</v>
      </c>
      <c r="D46" s="4"/>
      <c r="E46" s="4"/>
      <c r="F46" s="8"/>
      <c r="G46" s="60"/>
      <c r="H46" s="61"/>
      <c r="I46" s="153">
        <f>SUM(I47:I76)</f>
        <v>1780.0675</v>
      </c>
      <c r="J46" s="67"/>
      <c r="K46" s="62"/>
      <c r="L46" s="153">
        <f>SUM(L52:L75)</f>
        <v>1435.2675</v>
      </c>
      <c r="M46" s="67"/>
      <c r="N46" s="62"/>
      <c r="O46" s="153">
        <f>SUM(O52:O75)</f>
        <v>1435.2675</v>
      </c>
      <c r="P46" s="67"/>
      <c r="Q46" s="62"/>
      <c r="R46" s="153">
        <f>SUM(R52:R75)</f>
        <v>1435.2675</v>
      </c>
      <c r="S46" s="67"/>
      <c r="T46" s="62"/>
      <c r="U46" s="153">
        <f>SUM(U52:U75)</f>
        <v>1435.2675</v>
      </c>
      <c r="V46" s="67"/>
      <c r="W46" s="62"/>
      <c r="X46" s="153">
        <f>SUM(X52:X75)</f>
        <v>1435.2675</v>
      </c>
      <c r="Y46" s="67"/>
      <c r="Z46" s="62"/>
      <c r="AA46" s="153">
        <f>SUM(AA52:AA75)</f>
        <v>1435.2675</v>
      </c>
      <c r="AB46" s="67"/>
      <c r="AC46" s="62"/>
      <c r="AD46" s="153">
        <f>SUM(AD52:AD75)</f>
        <v>1435.2675</v>
      </c>
      <c r="AE46" s="67"/>
      <c r="AF46" s="62"/>
      <c r="AG46" s="153">
        <f>SUM(AG52:AG75)</f>
        <v>1435.2675</v>
      </c>
      <c r="AH46" s="67"/>
      <c r="AI46" s="62"/>
      <c r="AJ46" s="153">
        <f>SUM(AJ52:AJ75)</f>
        <v>1435.2675</v>
      </c>
      <c r="AK46" s="67"/>
      <c r="AL46" s="62"/>
      <c r="AM46" s="153">
        <f>SUM(AM52:AM75)</f>
        <v>1435.2675</v>
      </c>
      <c r="AN46" s="67"/>
      <c r="AO46" s="62"/>
      <c r="AP46" s="153">
        <f>SUM(AP52:AP75)</f>
        <v>1435.2675</v>
      </c>
      <c r="AQ46" s="85">
        <f t="shared" si="6"/>
        <v>17568.01</v>
      </c>
      <c r="AR46" s="100">
        <f t="shared" si="1"/>
        <v>5405.541538461538</v>
      </c>
      <c r="AS46" s="84">
        <f t="shared" si="2"/>
        <v>4264.080097087378</v>
      </c>
      <c r="AT46" s="101"/>
    </row>
    <row r="47" spans="1:46" ht="12.75" customHeight="1" hidden="1" outlineLevel="3">
      <c r="A47" s="7"/>
      <c r="B47" s="54"/>
      <c r="C47" s="7"/>
      <c r="D47" s="86"/>
      <c r="E47" s="132" t="s">
        <v>69</v>
      </c>
      <c r="F47" s="7"/>
      <c r="G47" s="116"/>
      <c r="H47" s="117"/>
      <c r="I47" s="89">
        <f aca="true" t="shared" si="7" ref="I47:I54">H47*G47</f>
        <v>0</v>
      </c>
      <c r="J47" s="116">
        <v>50</v>
      </c>
      <c r="K47" s="117">
        <v>7</v>
      </c>
      <c r="L47" s="118">
        <f>J47*K47</f>
        <v>350</v>
      </c>
      <c r="M47" s="116">
        <v>50</v>
      </c>
      <c r="N47" s="117">
        <v>7</v>
      </c>
      <c r="O47" s="118">
        <f>M47*N47</f>
        <v>350</v>
      </c>
      <c r="P47" s="116">
        <v>50</v>
      </c>
      <c r="Q47" s="117">
        <v>7</v>
      </c>
      <c r="R47" s="118">
        <f>P47*Q47</f>
        <v>350</v>
      </c>
      <c r="S47" s="116">
        <v>50</v>
      </c>
      <c r="T47" s="117">
        <v>7</v>
      </c>
      <c r="U47" s="118">
        <f>S47*T47</f>
        <v>350</v>
      </c>
      <c r="V47" s="116">
        <v>50</v>
      </c>
      <c r="W47" s="117">
        <v>7</v>
      </c>
      <c r="X47" s="118">
        <f>V47*W47</f>
        <v>350</v>
      </c>
      <c r="Y47" s="116">
        <v>50</v>
      </c>
      <c r="Z47" s="117">
        <v>7</v>
      </c>
      <c r="AA47" s="118">
        <f>Y47*Z47</f>
        <v>350</v>
      </c>
      <c r="AB47" s="116">
        <v>50</v>
      </c>
      <c r="AC47" s="117">
        <v>7</v>
      </c>
      <c r="AD47" s="118">
        <f>AB47*AC47</f>
        <v>350</v>
      </c>
      <c r="AE47" s="116">
        <v>50</v>
      </c>
      <c r="AF47" s="117">
        <v>7</v>
      </c>
      <c r="AG47" s="118">
        <f>AE47*AF47</f>
        <v>350</v>
      </c>
      <c r="AH47" s="116">
        <v>50</v>
      </c>
      <c r="AI47" s="117">
        <v>7</v>
      </c>
      <c r="AJ47" s="118">
        <f>AH47*AI47</f>
        <v>350</v>
      </c>
      <c r="AK47" s="116">
        <v>50</v>
      </c>
      <c r="AL47" s="117">
        <v>7</v>
      </c>
      <c r="AM47" s="118">
        <f>AK47*AL47</f>
        <v>350</v>
      </c>
      <c r="AN47" s="116">
        <v>50</v>
      </c>
      <c r="AO47" s="117">
        <v>7</v>
      </c>
      <c r="AP47" s="118">
        <f>AN47*AO47</f>
        <v>350</v>
      </c>
      <c r="AQ47" s="92">
        <f t="shared" si="6"/>
        <v>3850</v>
      </c>
      <c r="AR47" s="120">
        <f t="shared" si="1"/>
        <v>1184.6153846153845</v>
      </c>
      <c r="AS47" s="121">
        <f t="shared" si="2"/>
        <v>934.4660194174756</v>
      </c>
      <c r="AT47" s="91"/>
    </row>
    <row r="48" spans="1:46" ht="12.75" customHeight="1" hidden="1" outlineLevel="3">
      <c r="A48" s="7"/>
      <c r="B48" s="54"/>
      <c r="C48" s="7"/>
      <c r="D48" s="86"/>
      <c r="E48" s="91" t="s">
        <v>27</v>
      </c>
      <c r="F48" s="7"/>
      <c r="G48" s="116"/>
      <c r="H48" s="117"/>
      <c r="I48" s="89">
        <f t="shared" si="7"/>
        <v>0</v>
      </c>
      <c r="J48" s="116">
        <v>5</v>
      </c>
      <c r="K48" s="117">
        <v>3.5</v>
      </c>
      <c r="L48" s="118">
        <f>J48*K48</f>
        <v>17.5</v>
      </c>
      <c r="M48" s="116">
        <v>5</v>
      </c>
      <c r="N48" s="117">
        <v>3.5</v>
      </c>
      <c r="O48" s="118">
        <f>M48*N48</f>
        <v>17.5</v>
      </c>
      <c r="P48" s="116">
        <v>5</v>
      </c>
      <c r="Q48" s="117">
        <v>3.5</v>
      </c>
      <c r="R48" s="118">
        <f>P48*Q48</f>
        <v>17.5</v>
      </c>
      <c r="S48" s="116">
        <v>5</v>
      </c>
      <c r="T48" s="117">
        <v>3.5</v>
      </c>
      <c r="U48" s="118">
        <f>S48*T48</f>
        <v>17.5</v>
      </c>
      <c r="V48" s="116">
        <v>5</v>
      </c>
      <c r="W48" s="117">
        <v>3.5</v>
      </c>
      <c r="X48" s="118">
        <f>V48*W48</f>
        <v>17.5</v>
      </c>
      <c r="Y48" s="116">
        <v>5</v>
      </c>
      <c r="Z48" s="117">
        <v>3.5</v>
      </c>
      <c r="AA48" s="118">
        <f>Y48*Z48</f>
        <v>17.5</v>
      </c>
      <c r="AB48" s="116">
        <v>5</v>
      </c>
      <c r="AC48" s="117">
        <v>3.5</v>
      </c>
      <c r="AD48" s="118">
        <f>AB48*AC48</f>
        <v>17.5</v>
      </c>
      <c r="AE48" s="116">
        <v>5</v>
      </c>
      <c r="AF48" s="117">
        <v>3.5</v>
      </c>
      <c r="AG48" s="118">
        <f>AE48*AF48</f>
        <v>17.5</v>
      </c>
      <c r="AH48" s="116">
        <v>5</v>
      </c>
      <c r="AI48" s="117">
        <v>3.5</v>
      </c>
      <c r="AJ48" s="118">
        <f>AH48*AI48</f>
        <v>17.5</v>
      </c>
      <c r="AK48" s="116">
        <v>5</v>
      </c>
      <c r="AL48" s="117">
        <v>3.5</v>
      </c>
      <c r="AM48" s="118">
        <f>AK48*AL48</f>
        <v>17.5</v>
      </c>
      <c r="AN48" s="116">
        <v>5</v>
      </c>
      <c r="AO48" s="117">
        <v>3.5</v>
      </c>
      <c r="AP48" s="118">
        <f>AN48*AO48</f>
        <v>17.5</v>
      </c>
      <c r="AQ48" s="92">
        <f t="shared" si="6"/>
        <v>192.5</v>
      </c>
      <c r="AR48" s="120">
        <f t="shared" si="1"/>
        <v>59.23076923076923</v>
      </c>
      <c r="AS48" s="121">
        <f t="shared" si="2"/>
        <v>46.72330097087379</v>
      </c>
      <c r="AT48" s="91"/>
    </row>
    <row r="49" spans="1:46" ht="12.75" customHeight="1" hidden="1" outlineLevel="3">
      <c r="A49" s="7"/>
      <c r="B49" s="54"/>
      <c r="C49" s="7"/>
      <c r="D49" s="86"/>
      <c r="E49" s="132" t="s">
        <v>66</v>
      </c>
      <c r="F49" s="7"/>
      <c r="G49" s="123"/>
      <c r="H49" s="124"/>
      <c r="I49" s="89">
        <f t="shared" si="7"/>
        <v>0</v>
      </c>
      <c r="J49" s="123">
        <v>10</v>
      </c>
      <c r="K49" s="124">
        <v>15</v>
      </c>
      <c r="L49" s="118">
        <f>J49*K49</f>
        <v>150</v>
      </c>
      <c r="M49" s="123">
        <v>10</v>
      </c>
      <c r="N49" s="124">
        <v>15</v>
      </c>
      <c r="O49" s="118">
        <f>M49*N49</f>
        <v>150</v>
      </c>
      <c r="P49" s="123">
        <v>10</v>
      </c>
      <c r="Q49" s="124">
        <v>15</v>
      </c>
      <c r="R49" s="118">
        <f>P49*Q49</f>
        <v>150</v>
      </c>
      <c r="S49" s="123">
        <v>10</v>
      </c>
      <c r="T49" s="124">
        <v>15</v>
      </c>
      <c r="U49" s="118">
        <f>S49*T49</f>
        <v>150</v>
      </c>
      <c r="V49" s="123">
        <v>10</v>
      </c>
      <c r="W49" s="124">
        <v>15</v>
      </c>
      <c r="X49" s="118">
        <f>V49*W49</f>
        <v>150</v>
      </c>
      <c r="Y49" s="123">
        <v>10</v>
      </c>
      <c r="Z49" s="124">
        <v>15</v>
      </c>
      <c r="AA49" s="118">
        <f>Y49*Z49</f>
        <v>150</v>
      </c>
      <c r="AB49" s="123">
        <v>10</v>
      </c>
      <c r="AC49" s="124">
        <v>15</v>
      </c>
      <c r="AD49" s="118">
        <f>AB49*AC49</f>
        <v>150</v>
      </c>
      <c r="AE49" s="123">
        <v>10</v>
      </c>
      <c r="AF49" s="124">
        <v>15</v>
      </c>
      <c r="AG49" s="118">
        <f>AE49*AF49</f>
        <v>150</v>
      </c>
      <c r="AH49" s="123">
        <v>10</v>
      </c>
      <c r="AI49" s="124">
        <v>15</v>
      </c>
      <c r="AJ49" s="118">
        <f>AH49*AI49</f>
        <v>150</v>
      </c>
      <c r="AK49" s="123">
        <v>10</v>
      </c>
      <c r="AL49" s="124">
        <v>15</v>
      </c>
      <c r="AM49" s="118">
        <f>AK49*AL49</f>
        <v>150</v>
      </c>
      <c r="AN49" s="123">
        <v>10</v>
      </c>
      <c r="AO49" s="124">
        <v>15</v>
      </c>
      <c r="AP49" s="118">
        <f>AN49*AO49</f>
        <v>150</v>
      </c>
      <c r="AQ49" s="92">
        <f t="shared" si="6"/>
        <v>1650</v>
      </c>
      <c r="AR49" s="120">
        <f t="shared" si="1"/>
        <v>507.6923076923077</v>
      </c>
      <c r="AS49" s="121">
        <f t="shared" si="2"/>
        <v>400.4854368932039</v>
      </c>
      <c r="AT49" s="91"/>
    </row>
    <row r="50" spans="1:46" ht="12.75" customHeight="1" hidden="1" outlineLevel="3">
      <c r="A50" s="7"/>
      <c r="B50" s="54"/>
      <c r="C50" s="7"/>
      <c r="D50" s="86"/>
      <c r="E50" s="132" t="s">
        <v>68</v>
      </c>
      <c r="F50" s="7"/>
      <c r="G50" s="106"/>
      <c r="H50" s="107"/>
      <c r="I50" s="89">
        <f t="shared" si="7"/>
        <v>0</v>
      </c>
      <c r="J50" s="126"/>
      <c r="K50" s="119"/>
      <c r="L50" s="118">
        <f>J50*K50</f>
        <v>0</v>
      </c>
      <c r="M50" s="126"/>
      <c r="N50" s="119"/>
      <c r="O50" s="118">
        <f>M50*N50</f>
        <v>0</v>
      </c>
      <c r="P50" s="126"/>
      <c r="Q50" s="119"/>
      <c r="R50" s="118">
        <f>P50*Q50</f>
        <v>0</v>
      </c>
      <c r="S50" s="126"/>
      <c r="T50" s="119"/>
      <c r="U50" s="118">
        <f>S50*T50</f>
        <v>0</v>
      </c>
      <c r="V50" s="126"/>
      <c r="W50" s="119"/>
      <c r="X50" s="118">
        <f>V50*W50</f>
        <v>0</v>
      </c>
      <c r="Y50" s="126"/>
      <c r="Z50" s="119"/>
      <c r="AA50" s="118">
        <f>Y50*Z50</f>
        <v>0</v>
      </c>
      <c r="AB50" s="126"/>
      <c r="AC50" s="119"/>
      <c r="AD50" s="118">
        <f>AB50*AC50</f>
        <v>0</v>
      </c>
      <c r="AE50" s="126"/>
      <c r="AF50" s="119"/>
      <c r="AG50" s="118">
        <f>AE50*AF50</f>
        <v>0</v>
      </c>
      <c r="AH50" s="126"/>
      <c r="AI50" s="119"/>
      <c r="AJ50" s="118">
        <f>AH50*AI50</f>
        <v>0</v>
      </c>
      <c r="AK50" s="126"/>
      <c r="AL50" s="119"/>
      <c r="AM50" s="118">
        <f>AK50*AL50</f>
        <v>0</v>
      </c>
      <c r="AN50" s="126"/>
      <c r="AO50" s="119"/>
      <c r="AP50" s="118">
        <f>AN50*AO50</f>
        <v>0</v>
      </c>
      <c r="AQ50" s="92">
        <f t="shared" si="6"/>
        <v>0</v>
      </c>
      <c r="AR50" s="120">
        <f t="shared" si="1"/>
        <v>0</v>
      </c>
      <c r="AS50" s="121">
        <f t="shared" si="2"/>
        <v>0</v>
      </c>
      <c r="AT50" s="91"/>
    </row>
    <row r="51" spans="1:46" ht="12.75" customHeight="1" hidden="1" outlineLevel="3">
      <c r="A51" s="7"/>
      <c r="B51" s="54"/>
      <c r="C51" s="7"/>
      <c r="D51" s="86"/>
      <c r="E51" s="132" t="s">
        <v>67</v>
      </c>
      <c r="F51" s="7"/>
      <c r="G51" s="116">
        <v>10</v>
      </c>
      <c r="H51" s="117">
        <v>8</v>
      </c>
      <c r="I51" s="89">
        <f t="shared" si="7"/>
        <v>80</v>
      </c>
      <c r="J51" s="116">
        <v>30</v>
      </c>
      <c r="K51" s="117">
        <v>10</v>
      </c>
      <c r="L51" s="118">
        <f>J51*K51</f>
        <v>300</v>
      </c>
      <c r="M51" s="116">
        <v>30</v>
      </c>
      <c r="N51" s="117">
        <v>10</v>
      </c>
      <c r="O51" s="118">
        <f>M51*N51</f>
        <v>300</v>
      </c>
      <c r="P51" s="116">
        <v>30</v>
      </c>
      <c r="Q51" s="117">
        <v>10</v>
      </c>
      <c r="R51" s="118">
        <f>P51*Q51</f>
        <v>300</v>
      </c>
      <c r="S51" s="116">
        <v>30</v>
      </c>
      <c r="T51" s="117">
        <v>10</v>
      </c>
      <c r="U51" s="118">
        <f>S51*T51</f>
        <v>300</v>
      </c>
      <c r="V51" s="116">
        <v>30</v>
      </c>
      <c r="W51" s="117">
        <v>10</v>
      </c>
      <c r="X51" s="118">
        <f>V51*W51</f>
        <v>300</v>
      </c>
      <c r="Y51" s="116">
        <v>30</v>
      </c>
      <c r="Z51" s="117">
        <v>10</v>
      </c>
      <c r="AA51" s="118">
        <f>Y51*Z51</f>
        <v>300</v>
      </c>
      <c r="AB51" s="116">
        <v>30</v>
      </c>
      <c r="AC51" s="117">
        <v>10</v>
      </c>
      <c r="AD51" s="118">
        <f>AB51*AC51</f>
        <v>300</v>
      </c>
      <c r="AE51" s="116">
        <v>30</v>
      </c>
      <c r="AF51" s="117">
        <v>10</v>
      </c>
      <c r="AG51" s="118">
        <f>AE51*AF51</f>
        <v>300</v>
      </c>
      <c r="AH51" s="116">
        <v>30</v>
      </c>
      <c r="AI51" s="117">
        <v>10</v>
      </c>
      <c r="AJ51" s="118">
        <f>AH51*AI51</f>
        <v>300</v>
      </c>
      <c r="AK51" s="116">
        <v>30</v>
      </c>
      <c r="AL51" s="117">
        <v>10</v>
      </c>
      <c r="AM51" s="118">
        <f>AK51*AL51</f>
        <v>300</v>
      </c>
      <c r="AN51" s="116">
        <v>30</v>
      </c>
      <c r="AO51" s="117">
        <v>10</v>
      </c>
      <c r="AP51" s="118">
        <f>AN51*AO51</f>
        <v>300</v>
      </c>
      <c r="AQ51" s="92">
        <f t="shared" si="6"/>
        <v>3380</v>
      </c>
      <c r="AR51" s="120">
        <f t="shared" si="1"/>
        <v>1040</v>
      </c>
      <c r="AS51" s="121">
        <f t="shared" si="2"/>
        <v>820.3883495145631</v>
      </c>
      <c r="AT51" s="91"/>
    </row>
    <row r="52" spans="2:45" s="91" customFormat="1" ht="12.75" customHeight="1" hidden="1" outlineLevel="2">
      <c r="B52" s="90"/>
      <c r="E52" s="91" t="s">
        <v>20</v>
      </c>
      <c r="G52" s="90">
        <v>4</v>
      </c>
      <c r="H52" s="91">
        <f>1.67*$AR$5</f>
        <v>5.4275</v>
      </c>
      <c r="I52" s="89">
        <f t="shared" si="7"/>
        <v>21.71</v>
      </c>
      <c r="J52" s="90">
        <v>4</v>
      </c>
      <c r="K52" s="91">
        <f>1.67*$AR$5</f>
        <v>5.4275</v>
      </c>
      <c r="L52" s="89">
        <f>K52*J52</f>
        <v>21.71</v>
      </c>
      <c r="M52" s="90">
        <v>4</v>
      </c>
      <c r="N52" s="91">
        <f>1.67*$AR$5</f>
        <v>5.4275</v>
      </c>
      <c r="O52" s="89">
        <f>N52*M52</f>
        <v>21.71</v>
      </c>
      <c r="P52" s="90">
        <v>4</v>
      </c>
      <c r="Q52" s="91">
        <f>1.67*$AR$5</f>
        <v>5.4275</v>
      </c>
      <c r="R52" s="89">
        <f>Q52*P52</f>
        <v>21.71</v>
      </c>
      <c r="S52" s="90">
        <v>4</v>
      </c>
      <c r="T52" s="91">
        <f>1.67*$AR$5</f>
        <v>5.4275</v>
      </c>
      <c r="U52" s="89">
        <f>T52*S52</f>
        <v>21.71</v>
      </c>
      <c r="V52" s="90">
        <v>4</v>
      </c>
      <c r="W52" s="91">
        <f>1.67*$AR$5</f>
        <v>5.4275</v>
      </c>
      <c r="X52" s="89">
        <f>W52*V52</f>
        <v>21.71</v>
      </c>
      <c r="Y52" s="90">
        <v>4</v>
      </c>
      <c r="Z52" s="91">
        <f>1.67*$AR$5</f>
        <v>5.4275</v>
      </c>
      <c r="AA52" s="89">
        <f>Z52*Y52</f>
        <v>21.71</v>
      </c>
      <c r="AB52" s="90">
        <v>4</v>
      </c>
      <c r="AC52" s="91">
        <f>1.67*$AR$5</f>
        <v>5.4275</v>
      </c>
      <c r="AD52" s="89">
        <f>AC52*AB52</f>
        <v>21.71</v>
      </c>
      <c r="AE52" s="90">
        <v>4</v>
      </c>
      <c r="AF52" s="91">
        <f>1.67*$AR$5</f>
        <v>5.4275</v>
      </c>
      <c r="AG52" s="89">
        <f>AF52*AE52</f>
        <v>21.71</v>
      </c>
      <c r="AH52" s="90">
        <v>4</v>
      </c>
      <c r="AI52" s="91">
        <f>1.67*$AR$5</f>
        <v>5.4275</v>
      </c>
      <c r="AJ52" s="89">
        <f>AI52*AH52</f>
        <v>21.71</v>
      </c>
      <c r="AK52" s="90">
        <v>4</v>
      </c>
      <c r="AL52" s="91">
        <f>1.67*$AR$5</f>
        <v>5.4275</v>
      </c>
      <c r="AM52" s="89">
        <f>AL52*AK52</f>
        <v>21.71</v>
      </c>
      <c r="AN52" s="90">
        <v>4</v>
      </c>
      <c r="AO52" s="91">
        <f>1.67*$AR$5</f>
        <v>5.4275</v>
      </c>
      <c r="AP52" s="89">
        <f>AO52*AN52</f>
        <v>21.71</v>
      </c>
      <c r="AQ52" s="92">
        <f t="shared" si="6"/>
        <v>260.52000000000004</v>
      </c>
      <c r="AR52" s="120">
        <f t="shared" si="1"/>
        <v>80.16000000000001</v>
      </c>
      <c r="AS52" s="121">
        <f t="shared" si="2"/>
        <v>63.233009708737875</v>
      </c>
    </row>
    <row r="53" spans="2:45" s="91" customFormat="1" ht="12.75" customHeight="1" hidden="1" outlineLevel="2">
      <c r="B53" s="90"/>
      <c r="E53" s="91" t="s">
        <v>48</v>
      </c>
      <c r="G53" s="90">
        <v>4</v>
      </c>
      <c r="H53" s="91">
        <f>1.5*$AR$5</f>
        <v>4.875</v>
      </c>
      <c r="I53" s="89">
        <f t="shared" si="7"/>
        <v>19.5</v>
      </c>
      <c r="J53" s="90">
        <v>4</v>
      </c>
      <c r="K53" s="91">
        <f>1.5*$AR$5</f>
        <v>4.875</v>
      </c>
      <c r="L53" s="89">
        <f>K53*J53</f>
        <v>19.5</v>
      </c>
      <c r="M53" s="90">
        <v>4</v>
      </c>
      <c r="N53" s="91">
        <f>1.5*$AR$5</f>
        <v>4.875</v>
      </c>
      <c r="O53" s="89">
        <f>N53*M53</f>
        <v>19.5</v>
      </c>
      <c r="P53" s="90">
        <v>4</v>
      </c>
      <c r="Q53" s="91">
        <f>1.5*$AR$5</f>
        <v>4.875</v>
      </c>
      <c r="R53" s="89">
        <f>Q53*P53</f>
        <v>19.5</v>
      </c>
      <c r="S53" s="90">
        <v>4</v>
      </c>
      <c r="T53" s="91">
        <f>1.5*$AR$5</f>
        <v>4.875</v>
      </c>
      <c r="U53" s="89">
        <f>T53*S53</f>
        <v>19.5</v>
      </c>
      <c r="V53" s="90">
        <v>4</v>
      </c>
      <c r="W53" s="91">
        <f>1.5*$AR$5</f>
        <v>4.875</v>
      </c>
      <c r="X53" s="89">
        <f>W53*V53</f>
        <v>19.5</v>
      </c>
      <c r="Y53" s="90">
        <v>4</v>
      </c>
      <c r="Z53" s="91">
        <f>1.5*$AR$5</f>
        <v>4.875</v>
      </c>
      <c r="AA53" s="89">
        <f>Z53*Y53</f>
        <v>19.5</v>
      </c>
      <c r="AB53" s="90">
        <v>4</v>
      </c>
      <c r="AC53" s="91">
        <f>1.5*$AR$5</f>
        <v>4.875</v>
      </c>
      <c r="AD53" s="89">
        <f>AC53*AB53</f>
        <v>19.5</v>
      </c>
      <c r="AE53" s="90">
        <v>4</v>
      </c>
      <c r="AF53" s="91">
        <f>1.5*$AR$5</f>
        <v>4.875</v>
      </c>
      <c r="AG53" s="89">
        <f>AF53*AE53</f>
        <v>19.5</v>
      </c>
      <c r="AH53" s="90">
        <v>4</v>
      </c>
      <c r="AI53" s="91">
        <f>1.5*$AR$5</f>
        <v>4.875</v>
      </c>
      <c r="AJ53" s="89">
        <f>AI53*AH53</f>
        <v>19.5</v>
      </c>
      <c r="AK53" s="90">
        <v>4</v>
      </c>
      <c r="AL53" s="91">
        <f>1.5*$AR$5</f>
        <v>4.875</v>
      </c>
      <c r="AM53" s="89">
        <f>AL53*AK53</f>
        <v>19.5</v>
      </c>
      <c r="AN53" s="90">
        <v>4</v>
      </c>
      <c r="AO53" s="91">
        <f>1.5*$AR$5</f>
        <v>4.875</v>
      </c>
      <c r="AP53" s="89">
        <f>AO53*AN53</f>
        <v>19.5</v>
      </c>
      <c r="AQ53" s="92">
        <f t="shared" si="6"/>
        <v>234</v>
      </c>
      <c r="AR53" s="120">
        <f t="shared" si="1"/>
        <v>72</v>
      </c>
      <c r="AS53" s="121">
        <f t="shared" si="2"/>
        <v>56.79611650485437</v>
      </c>
    </row>
    <row r="54" spans="2:45" s="91" customFormat="1" ht="12.75" customHeight="1" hidden="1" outlineLevel="2">
      <c r="B54" s="90"/>
      <c r="E54" s="91" t="s">
        <v>24</v>
      </c>
      <c r="G54" s="90">
        <v>2</v>
      </c>
      <c r="H54" s="91">
        <f>2.2*$AR$5</f>
        <v>7.15</v>
      </c>
      <c r="I54" s="89">
        <f t="shared" si="7"/>
        <v>14.3</v>
      </c>
      <c r="J54" s="90"/>
      <c r="L54" s="89"/>
      <c r="M54" s="90"/>
      <c r="O54" s="89"/>
      <c r="P54" s="90"/>
      <c r="R54" s="89"/>
      <c r="S54" s="90"/>
      <c r="U54" s="89"/>
      <c r="V54" s="90"/>
      <c r="X54" s="89"/>
      <c r="Y54" s="90"/>
      <c r="AA54" s="89"/>
      <c r="AB54" s="90"/>
      <c r="AD54" s="89"/>
      <c r="AE54" s="90"/>
      <c r="AG54" s="89"/>
      <c r="AH54" s="90"/>
      <c r="AJ54" s="89"/>
      <c r="AK54" s="90"/>
      <c r="AM54" s="89"/>
      <c r="AN54" s="90"/>
      <c r="AP54" s="89"/>
      <c r="AQ54" s="92">
        <f t="shared" si="6"/>
        <v>14.3</v>
      </c>
      <c r="AR54" s="120">
        <f t="shared" si="1"/>
        <v>4.4</v>
      </c>
      <c r="AS54" s="121">
        <f t="shared" si="2"/>
        <v>3.470873786407767</v>
      </c>
    </row>
    <row r="55" spans="2:45" s="91" customFormat="1" ht="12.75" customHeight="1" hidden="1" outlineLevel="2">
      <c r="B55" s="90"/>
      <c r="E55" s="91" t="s">
        <v>74</v>
      </c>
      <c r="G55" s="90"/>
      <c r="I55" s="89"/>
      <c r="J55" s="90"/>
      <c r="L55" s="89"/>
      <c r="M55" s="90"/>
      <c r="O55" s="89"/>
      <c r="P55" s="90"/>
      <c r="R55" s="89"/>
      <c r="S55" s="90"/>
      <c r="U55" s="89"/>
      <c r="V55" s="90"/>
      <c r="X55" s="89"/>
      <c r="Y55" s="90"/>
      <c r="AA55" s="89"/>
      <c r="AB55" s="90"/>
      <c r="AD55" s="89"/>
      <c r="AE55" s="90"/>
      <c r="AG55" s="89"/>
      <c r="AH55" s="90"/>
      <c r="AJ55" s="89"/>
      <c r="AK55" s="90"/>
      <c r="AM55" s="89"/>
      <c r="AN55" s="90"/>
      <c r="AP55" s="89"/>
      <c r="AQ55" s="92"/>
      <c r="AR55" s="120">
        <f t="shared" si="1"/>
        <v>0</v>
      </c>
      <c r="AS55" s="121">
        <f t="shared" si="2"/>
        <v>0</v>
      </c>
    </row>
    <row r="56" spans="2:45" s="91" customFormat="1" ht="12.75" customHeight="1" hidden="1" outlineLevel="2">
      <c r="B56" s="90"/>
      <c r="E56" s="91" t="s">
        <v>72</v>
      </c>
      <c r="G56" s="90"/>
      <c r="I56" s="89"/>
      <c r="J56" s="90"/>
      <c r="L56" s="89"/>
      <c r="M56" s="90"/>
      <c r="O56" s="89"/>
      <c r="P56" s="90"/>
      <c r="R56" s="89"/>
      <c r="S56" s="90"/>
      <c r="U56" s="89"/>
      <c r="V56" s="90"/>
      <c r="X56" s="89"/>
      <c r="Y56" s="90"/>
      <c r="AA56" s="89"/>
      <c r="AB56" s="90"/>
      <c r="AD56" s="89"/>
      <c r="AE56" s="90"/>
      <c r="AG56" s="89"/>
      <c r="AH56" s="90"/>
      <c r="AJ56" s="89"/>
      <c r="AK56" s="90"/>
      <c r="AM56" s="89"/>
      <c r="AN56" s="90"/>
      <c r="AP56" s="89"/>
      <c r="AQ56" s="92">
        <f aca="true" t="shared" si="8" ref="AQ56:AQ74">I56+L56+O56+R56+U56+X56+AA56+AD56+AG56+AJ56+AM56+AP56</f>
        <v>0</v>
      </c>
      <c r="AR56" s="120">
        <f t="shared" si="1"/>
        <v>0</v>
      </c>
      <c r="AS56" s="121">
        <f t="shared" si="2"/>
        <v>0</v>
      </c>
    </row>
    <row r="57" spans="2:45" s="91" customFormat="1" ht="12.75" customHeight="1" hidden="1" outlineLevel="2">
      <c r="B57" s="90"/>
      <c r="E57" s="91" t="s">
        <v>73</v>
      </c>
      <c r="G57" s="90"/>
      <c r="I57" s="89"/>
      <c r="J57" s="90"/>
      <c r="L57" s="89"/>
      <c r="M57" s="90"/>
      <c r="O57" s="89"/>
      <c r="P57" s="90"/>
      <c r="R57" s="89"/>
      <c r="S57" s="90"/>
      <c r="U57" s="89"/>
      <c r="V57" s="90"/>
      <c r="X57" s="89"/>
      <c r="Y57" s="90"/>
      <c r="AA57" s="89"/>
      <c r="AB57" s="90"/>
      <c r="AD57" s="89"/>
      <c r="AE57" s="90"/>
      <c r="AG57" s="89"/>
      <c r="AH57" s="90"/>
      <c r="AJ57" s="89"/>
      <c r="AK57" s="90"/>
      <c r="AM57" s="89"/>
      <c r="AN57" s="90"/>
      <c r="AP57" s="89"/>
      <c r="AQ57" s="92">
        <f t="shared" si="8"/>
        <v>0</v>
      </c>
      <c r="AR57" s="120">
        <f t="shared" si="1"/>
        <v>0</v>
      </c>
      <c r="AS57" s="121">
        <f t="shared" si="2"/>
        <v>0</v>
      </c>
    </row>
    <row r="58" spans="2:45" s="91" customFormat="1" ht="12.75" customHeight="1" hidden="1" outlineLevel="2">
      <c r="B58" s="90"/>
      <c r="E58" s="91" t="s">
        <v>79</v>
      </c>
      <c r="G58" s="126">
        <v>2</v>
      </c>
      <c r="H58" s="131">
        <v>55</v>
      </c>
      <c r="I58" s="118">
        <f>G58*H58</f>
        <v>110</v>
      </c>
      <c r="J58" s="126">
        <v>2</v>
      </c>
      <c r="K58" s="131">
        <v>55</v>
      </c>
      <c r="L58" s="118">
        <f>J58*K58</f>
        <v>110</v>
      </c>
      <c r="M58" s="126">
        <v>2</v>
      </c>
      <c r="N58" s="131">
        <v>55</v>
      </c>
      <c r="O58" s="118">
        <f>M58*N58</f>
        <v>110</v>
      </c>
      <c r="P58" s="126">
        <v>2</v>
      </c>
      <c r="Q58" s="131">
        <v>55</v>
      </c>
      <c r="R58" s="118">
        <f>P58*Q58</f>
        <v>110</v>
      </c>
      <c r="S58" s="126">
        <v>2</v>
      </c>
      <c r="T58" s="131">
        <v>55</v>
      </c>
      <c r="U58" s="118">
        <f>S58*T58</f>
        <v>110</v>
      </c>
      <c r="V58" s="126">
        <v>2</v>
      </c>
      <c r="W58" s="131">
        <v>55</v>
      </c>
      <c r="X58" s="118">
        <f>V58*W58</f>
        <v>110</v>
      </c>
      <c r="Y58" s="126">
        <v>2</v>
      </c>
      <c r="Z58" s="131">
        <v>55</v>
      </c>
      <c r="AA58" s="118">
        <f>Y58*Z58</f>
        <v>110</v>
      </c>
      <c r="AB58" s="126">
        <v>2</v>
      </c>
      <c r="AC58" s="131">
        <v>55</v>
      </c>
      <c r="AD58" s="118">
        <f>AB58*AC58</f>
        <v>110</v>
      </c>
      <c r="AE58" s="126">
        <v>2</v>
      </c>
      <c r="AF58" s="131">
        <v>55</v>
      </c>
      <c r="AG58" s="118">
        <f>AE58*AF58</f>
        <v>110</v>
      </c>
      <c r="AH58" s="126">
        <v>2</v>
      </c>
      <c r="AI58" s="131">
        <v>55</v>
      </c>
      <c r="AJ58" s="118">
        <f>AH58*AI58</f>
        <v>110</v>
      </c>
      <c r="AK58" s="126">
        <v>2</v>
      </c>
      <c r="AL58" s="131">
        <v>55</v>
      </c>
      <c r="AM58" s="118">
        <f>AK58*AL58</f>
        <v>110</v>
      </c>
      <c r="AN58" s="126">
        <v>2</v>
      </c>
      <c r="AO58" s="131">
        <v>55</v>
      </c>
      <c r="AP58" s="118">
        <f>AN58*AO58</f>
        <v>110</v>
      </c>
      <c r="AQ58" s="92">
        <f t="shared" si="8"/>
        <v>1320</v>
      </c>
      <c r="AR58" s="120">
        <f t="shared" si="1"/>
        <v>406.15384615384613</v>
      </c>
      <c r="AS58" s="121">
        <f t="shared" si="2"/>
        <v>320.3883495145631</v>
      </c>
    </row>
    <row r="59" spans="2:45" s="91" customFormat="1" ht="12.75" customHeight="1" hidden="1" outlineLevel="2">
      <c r="B59" s="90"/>
      <c r="E59" s="91" t="s">
        <v>28</v>
      </c>
      <c r="G59" s="126"/>
      <c r="H59" s="131">
        <f>28*$AR$5</f>
        <v>91</v>
      </c>
      <c r="I59" s="118">
        <f>G59*H59</f>
        <v>0</v>
      </c>
      <c r="J59" s="126">
        <v>1</v>
      </c>
      <c r="K59" s="131">
        <f>28*$AR$5</f>
        <v>91</v>
      </c>
      <c r="L59" s="118">
        <f>J59*K59</f>
        <v>91</v>
      </c>
      <c r="M59" s="126">
        <v>1</v>
      </c>
      <c r="N59" s="131">
        <f>28*$AR$5</f>
        <v>91</v>
      </c>
      <c r="O59" s="118">
        <f>M59*N59</f>
        <v>91</v>
      </c>
      <c r="P59" s="126">
        <v>1</v>
      </c>
      <c r="Q59" s="131">
        <f>28*$AR$5</f>
        <v>91</v>
      </c>
      <c r="R59" s="118">
        <f>P59*Q59</f>
        <v>91</v>
      </c>
      <c r="S59" s="126">
        <v>1</v>
      </c>
      <c r="T59" s="131">
        <f>28*$AR$5</f>
        <v>91</v>
      </c>
      <c r="U59" s="118">
        <f>S59*T59</f>
        <v>91</v>
      </c>
      <c r="V59" s="126">
        <v>1</v>
      </c>
      <c r="W59" s="131">
        <f>28*$AR$5</f>
        <v>91</v>
      </c>
      <c r="X59" s="118">
        <f>V59*W59</f>
        <v>91</v>
      </c>
      <c r="Y59" s="126">
        <v>1</v>
      </c>
      <c r="Z59" s="131">
        <f>28*$AR$5</f>
        <v>91</v>
      </c>
      <c r="AA59" s="118">
        <f>Y59*Z59</f>
        <v>91</v>
      </c>
      <c r="AB59" s="126">
        <v>1</v>
      </c>
      <c r="AC59" s="131">
        <f>28*$AR$5</f>
        <v>91</v>
      </c>
      <c r="AD59" s="118">
        <f>AB59*AC59</f>
        <v>91</v>
      </c>
      <c r="AE59" s="126">
        <v>1</v>
      </c>
      <c r="AF59" s="131">
        <f>28*$AR$5</f>
        <v>91</v>
      </c>
      <c r="AG59" s="118">
        <f>AE59*AF59</f>
        <v>91</v>
      </c>
      <c r="AH59" s="126">
        <v>1</v>
      </c>
      <c r="AI59" s="131">
        <f>28*$AR$5</f>
        <v>91</v>
      </c>
      <c r="AJ59" s="118">
        <f>AH59*AI59</f>
        <v>91</v>
      </c>
      <c r="AK59" s="126">
        <v>1</v>
      </c>
      <c r="AL59" s="131">
        <f>28*$AR$5</f>
        <v>91</v>
      </c>
      <c r="AM59" s="118">
        <f>AK59*AL59</f>
        <v>91</v>
      </c>
      <c r="AN59" s="126">
        <v>1</v>
      </c>
      <c r="AO59" s="131">
        <f>28*$AR$5</f>
        <v>91</v>
      </c>
      <c r="AP59" s="118">
        <f>AN59*AO59</f>
        <v>91</v>
      </c>
      <c r="AQ59" s="92">
        <f t="shared" si="8"/>
        <v>1001</v>
      </c>
      <c r="AR59" s="120">
        <f t="shared" si="1"/>
        <v>308</v>
      </c>
      <c r="AS59" s="121">
        <f t="shared" si="2"/>
        <v>242.96116504854368</v>
      </c>
    </row>
    <row r="60" spans="2:45" s="91" customFormat="1" ht="12.75" customHeight="1" hidden="1" outlineLevel="2">
      <c r="B60" s="90"/>
      <c r="E60" s="91" t="s">
        <v>29</v>
      </c>
      <c r="G60" s="126">
        <v>15</v>
      </c>
      <c r="H60" s="131">
        <v>7</v>
      </c>
      <c r="I60" s="118">
        <f>G60*H60</f>
        <v>105</v>
      </c>
      <c r="J60" s="126">
        <v>15</v>
      </c>
      <c r="K60" s="131">
        <v>7</v>
      </c>
      <c r="L60" s="118">
        <f>J60*K60</f>
        <v>105</v>
      </c>
      <c r="M60" s="126">
        <v>15</v>
      </c>
      <c r="N60" s="131">
        <v>7</v>
      </c>
      <c r="O60" s="118">
        <f>M60*N60</f>
        <v>105</v>
      </c>
      <c r="P60" s="126">
        <v>15</v>
      </c>
      <c r="Q60" s="131">
        <v>7</v>
      </c>
      <c r="R60" s="118">
        <f>P60*Q60</f>
        <v>105</v>
      </c>
      <c r="S60" s="126">
        <v>15</v>
      </c>
      <c r="T60" s="131">
        <v>7</v>
      </c>
      <c r="U60" s="118">
        <f>S60*T60</f>
        <v>105</v>
      </c>
      <c r="V60" s="126">
        <v>15</v>
      </c>
      <c r="W60" s="131">
        <v>7</v>
      </c>
      <c r="X60" s="118">
        <f>V60*W60</f>
        <v>105</v>
      </c>
      <c r="Y60" s="126">
        <v>15</v>
      </c>
      <c r="Z60" s="131">
        <v>7</v>
      </c>
      <c r="AA60" s="118">
        <f>Y60*Z60</f>
        <v>105</v>
      </c>
      <c r="AB60" s="126">
        <v>15</v>
      </c>
      <c r="AC60" s="131">
        <v>7</v>
      </c>
      <c r="AD60" s="118">
        <f>AB60*AC60</f>
        <v>105</v>
      </c>
      <c r="AE60" s="126">
        <v>15</v>
      </c>
      <c r="AF60" s="131">
        <v>7</v>
      </c>
      <c r="AG60" s="118">
        <f>AE60*AF60</f>
        <v>105</v>
      </c>
      <c r="AH60" s="126">
        <v>15</v>
      </c>
      <c r="AI60" s="131">
        <v>7</v>
      </c>
      <c r="AJ60" s="118">
        <f>AH60*AI60</f>
        <v>105</v>
      </c>
      <c r="AK60" s="126">
        <v>15</v>
      </c>
      <c r="AL60" s="131">
        <v>7</v>
      </c>
      <c r="AM60" s="118">
        <f>AK60*AL60</f>
        <v>105</v>
      </c>
      <c r="AN60" s="126">
        <v>15</v>
      </c>
      <c r="AO60" s="131">
        <v>7</v>
      </c>
      <c r="AP60" s="118">
        <f>AN60*AO60</f>
        <v>105</v>
      </c>
      <c r="AQ60" s="92">
        <f t="shared" si="8"/>
        <v>1260</v>
      </c>
      <c r="AR60" s="120">
        <f t="shared" si="1"/>
        <v>387.6923076923077</v>
      </c>
      <c r="AS60" s="121">
        <f t="shared" si="2"/>
        <v>305.8252427184466</v>
      </c>
    </row>
    <row r="61" spans="2:45" s="91" customFormat="1" ht="12.75" customHeight="1" hidden="1" outlineLevel="2">
      <c r="B61" s="90"/>
      <c r="E61" s="91" t="s">
        <v>31</v>
      </c>
      <c r="G61" s="90">
        <v>2</v>
      </c>
      <c r="H61" s="91">
        <f>40*$AR$5</f>
        <v>130</v>
      </c>
      <c r="I61" s="89">
        <f>H61*G61</f>
        <v>260</v>
      </c>
      <c r="J61" s="90">
        <v>2</v>
      </c>
      <c r="K61" s="91">
        <f>40*$AR$5</f>
        <v>130</v>
      </c>
      <c r="L61" s="89">
        <f>K61*J61</f>
        <v>260</v>
      </c>
      <c r="M61" s="90">
        <v>2</v>
      </c>
      <c r="N61" s="91">
        <f>40*$AR$5</f>
        <v>130</v>
      </c>
      <c r="O61" s="89">
        <f>N61*M61</f>
        <v>260</v>
      </c>
      <c r="P61" s="90">
        <v>2</v>
      </c>
      <c r="Q61" s="91">
        <f>40*$AR$5</f>
        <v>130</v>
      </c>
      <c r="R61" s="89">
        <f>Q61*P61</f>
        <v>260</v>
      </c>
      <c r="S61" s="90">
        <v>2</v>
      </c>
      <c r="T61" s="91">
        <f>40*$AR$5</f>
        <v>130</v>
      </c>
      <c r="U61" s="89">
        <f>T61*S61</f>
        <v>260</v>
      </c>
      <c r="V61" s="90">
        <v>2</v>
      </c>
      <c r="W61" s="91">
        <f>40*$AR$5</f>
        <v>130</v>
      </c>
      <c r="X61" s="89">
        <f>W61*V61</f>
        <v>260</v>
      </c>
      <c r="Y61" s="90">
        <v>2</v>
      </c>
      <c r="Z61" s="91">
        <f>40*$AR$5</f>
        <v>130</v>
      </c>
      <c r="AA61" s="89">
        <f>Z61*Y61</f>
        <v>260</v>
      </c>
      <c r="AB61" s="90">
        <v>2</v>
      </c>
      <c r="AC61" s="91">
        <f>40*$AR$5</f>
        <v>130</v>
      </c>
      <c r="AD61" s="89">
        <f>AC61*AB61</f>
        <v>260</v>
      </c>
      <c r="AE61" s="90">
        <v>2</v>
      </c>
      <c r="AF61" s="91">
        <f>40*$AR$5</f>
        <v>130</v>
      </c>
      <c r="AG61" s="89">
        <f>AF61*AE61</f>
        <v>260</v>
      </c>
      <c r="AH61" s="90">
        <v>2</v>
      </c>
      <c r="AI61" s="91">
        <f>40*$AR$5</f>
        <v>130</v>
      </c>
      <c r="AJ61" s="89">
        <f>AI61*AH61</f>
        <v>260</v>
      </c>
      <c r="AK61" s="90">
        <v>2</v>
      </c>
      <c r="AL61" s="91">
        <f>40*$AR$5</f>
        <v>130</v>
      </c>
      <c r="AM61" s="89">
        <f>AL61*AK61</f>
        <v>260</v>
      </c>
      <c r="AN61" s="90">
        <v>2</v>
      </c>
      <c r="AO61" s="91">
        <f>40*$AR$5</f>
        <v>130</v>
      </c>
      <c r="AP61" s="89">
        <f>AO61*AN61</f>
        <v>260</v>
      </c>
      <c r="AQ61" s="92">
        <f t="shared" si="8"/>
        <v>3120</v>
      </c>
      <c r="AR61" s="120">
        <f t="shared" si="1"/>
        <v>960</v>
      </c>
      <c r="AS61" s="121">
        <f t="shared" si="2"/>
        <v>757.2815533980582</v>
      </c>
    </row>
    <row r="62" spans="2:45" s="91" customFormat="1" ht="12.75" customHeight="1" hidden="1" outlineLevel="2">
      <c r="B62" s="90"/>
      <c r="E62" s="91" t="s">
        <v>32</v>
      </c>
      <c r="G62" s="126">
        <v>5</v>
      </c>
      <c r="H62" s="131">
        <f>1.1*$AR$5</f>
        <v>3.575</v>
      </c>
      <c r="I62" s="118">
        <f>G62*H62</f>
        <v>17.875</v>
      </c>
      <c r="J62" s="126">
        <v>5</v>
      </c>
      <c r="K62" s="131">
        <f>1.1*$AR$5</f>
        <v>3.575</v>
      </c>
      <c r="L62" s="118">
        <f>J62*K62</f>
        <v>17.875</v>
      </c>
      <c r="M62" s="126">
        <v>5</v>
      </c>
      <c r="N62" s="131">
        <f>1.1*$AR$5</f>
        <v>3.575</v>
      </c>
      <c r="O62" s="118">
        <f>M62*N62</f>
        <v>17.875</v>
      </c>
      <c r="P62" s="126">
        <v>5</v>
      </c>
      <c r="Q62" s="131">
        <f>1.1*$AR$5</f>
        <v>3.575</v>
      </c>
      <c r="R62" s="118">
        <f>P62*Q62</f>
        <v>17.875</v>
      </c>
      <c r="S62" s="126">
        <v>5</v>
      </c>
      <c r="T62" s="131">
        <f>1.1*$AR$5</f>
        <v>3.575</v>
      </c>
      <c r="U62" s="118">
        <f>S62*T62</f>
        <v>17.875</v>
      </c>
      <c r="V62" s="126">
        <v>5</v>
      </c>
      <c r="W62" s="131">
        <f>1.1*$AR$5</f>
        <v>3.575</v>
      </c>
      <c r="X62" s="118">
        <f>V62*W62</f>
        <v>17.875</v>
      </c>
      <c r="Y62" s="126">
        <v>5</v>
      </c>
      <c r="Z62" s="131">
        <f>1.1*$AR$5</f>
        <v>3.575</v>
      </c>
      <c r="AA62" s="118">
        <f>Y62*Z62</f>
        <v>17.875</v>
      </c>
      <c r="AB62" s="126">
        <v>5</v>
      </c>
      <c r="AC62" s="131">
        <f>1.1*$AR$5</f>
        <v>3.575</v>
      </c>
      <c r="AD62" s="118">
        <f>AB62*AC62</f>
        <v>17.875</v>
      </c>
      <c r="AE62" s="126">
        <v>5</v>
      </c>
      <c r="AF62" s="131">
        <f>1.1*$AR$5</f>
        <v>3.575</v>
      </c>
      <c r="AG62" s="118">
        <f>AE62*AF62</f>
        <v>17.875</v>
      </c>
      <c r="AH62" s="126">
        <v>5</v>
      </c>
      <c r="AI62" s="131">
        <f>1.1*$AR$5</f>
        <v>3.575</v>
      </c>
      <c r="AJ62" s="118">
        <f>AH62*AI62</f>
        <v>17.875</v>
      </c>
      <c r="AK62" s="126">
        <v>5</v>
      </c>
      <c r="AL62" s="131">
        <f>1.1*$AR$5</f>
        <v>3.575</v>
      </c>
      <c r="AM62" s="118">
        <f>AK62*AL62</f>
        <v>17.875</v>
      </c>
      <c r="AN62" s="126">
        <v>5</v>
      </c>
      <c r="AO62" s="131">
        <f>1.1*$AR$5</f>
        <v>3.575</v>
      </c>
      <c r="AP62" s="118">
        <f>AN62*AO62</f>
        <v>17.875</v>
      </c>
      <c r="AQ62" s="92">
        <f t="shared" si="8"/>
        <v>214.5</v>
      </c>
      <c r="AR62" s="120">
        <f t="shared" si="1"/>
        <v>66</v>
      </c>
      <c r="AS62" s="121">
        <f t="shared" si="2"/>
        <v>52.0631067961165</v>
      </c>
    </row>
    <row r="63" spans="2:45" s="91" customFormat="1" ht="12.75" customHeight="1" hidden="1" outlineLevel="2">
      <c r="B63" s="90"/>
      <c r="E63" s="91" t="s">
        <v>82</v>
      </c>
      <c r="G63" s="90">
        <v>2</v>
      </c>
      <c r="H63" s="91">
        <f>10*$AR$5</f>
        <v>32.5</v>
      </c>
      <c r="I63" s="89">
        <f>H63*G63</f>
        <v>65</v>
      </c>
      <c r="J63" s="90">
        <v>2</v>
      </c>
      <c r="K63" s="91">
        <f>10*$AR$5</f>
        <v>32.5</v>
      </c>
      <c r="L63" s="89">
        <f>K63*J63</f>
        <v>65</v>
      </c>
      <c r="M63" s="90">
        <v>2</v>
      </c>
      <c r="N63" s="91">
        <f>10*$AR$5</f>
        <v>32.5</v>
      </c>
      <c r="O63" s="89">
        <f>N63*M63</f>
        <v>65</v>
      </c>
      <c r="P63" s="90">
        <v>2</v>
      </c>
      <c r="Q63" s="91">
        <f>10*$AR$5</f>
        <v>32.5</v>
      </c>
      <c r="R63" s="89">
        <f>Q63*P63</f>
        <v>65</v>
      </c>
      <c r="S63" s="90">
        <v>2</v>
      </c>
      <c r="T63" s="91">
        <f>10*$AR$5</f>
        <v>32.5</v>
      </c>
      <c r="U63" s="89">
        <f>T63*S63</f>
        <v>65</v>
      </c>
      <c r="V63" s="90">
        <v>2</v>
      </c>
      <c r="W63" s="91">
        <f>10*$AR$5</f>
        <v>32.5</v>
      </c>
      <c r="X63" s="89">
        <f>W63*V63</f>
        <v>65</v>
      </c>
      <c r="Y63" s="90">
        <v>2</v>
      </c>
      <c r="Z63" s="91">
        <f>10*$AR$5</f>
        <v>32.5</v>
      </c>
      <c r="AA63" s="89">
        <f>Z63*Y63</f>
        <v>65</v>
      </c>
      <c r="AB63" s="90">
        <v>2</v>
      </c>
      <c r="AC63" s="91">
        <f>10*$AR$5</f>
        <v>32.5</v>
      </c>
      <c r="AD63" s="89">
        <f>AC63*AB63</f>
        <v>65</v>
      </c>
      <c r="AE63" s="90">
        <v>2</v>
      </c>
      <c r="AF63" s="91">
        <f>10*$AR$5</f>
        <v>32.5</v>
      </c>
      <c r="AG63" s="89">
        <f>AF63*AE63</f>
        <v>65</v>
      </c>
      <c r="AH63" s="90">
        <v>2</v>
      </c>
      <c r="AI63" s="91">
        <f>10*$AR$5</f>
        <v>32.5</v>
      </c>
      <c r="AJ63" s="89">
        <f>AI63*AH63</f>
        <v>65</v>
      </c>
      <c r="AK63" s="90">
        <v>2</v>
      </c>
      <c r="AL63" s="91">
        <f>10*$AR$5</f>
        <v>32.5</v>
      </c>
      <c r="AM63" s="89">
        <f>AL63*AK63</f>
        <v>65</v>
      </c>
      <c r="AN63" s="90">
        <v>2</v>
      </c>
      <c r="AO63" s="91">
        <f>10*$AR$5</f>
        <v>32.5</v>
      </c>
      <c r="AP63" s="89">
        <f>AO63*AN63</f>
        <v>65</v>
      </c>
      <c r="AQ63" s="92">
        <f t="shared" si="8"/>
        <v>780</v>
      </c>
      <c r="AR63" s="120">
        <f t="shared" si="1"/>
        <v>240</v>
      </c>
      <c r="AS63" s="121">
        <f t="shared" si="2"/>
        <v>189.32038834951456</v>
      </c>
    </row>
    <row r="64" spans="2:45" s="91" customFormat="1" ht="12.75" customHeight="1" hidden="1" outlineLevel="2">
      <c r="B64" s="90"/>
      <c r="E64" s="91" t="s">
        <v>33</v>
      </c>
      <c r="G64" s="130"/>
      <c r="H64" s="131"/>
      <c r="I64" s="118">
        <f>G64*H64</f>
        <v>0</v>
      </c>
      <c r="J64" s="90">
        <v>5</v>
      </c>
      <c r="K64" s="91">
        <v>15</v>
      </c>
      <c r="L64" s="89">
        <f>K64*J64</f>
        <v>75</v>
      </c>
      <c r="M64" s="90">
        <v>5</v>
      </c>
      <c r="N64" s="91">
        <v>15</v>
      </c>
      <c r="O64" s="89">
        <f>N64*M64</f>
        <v>75</v>
      </c>
      <c r="P64" s="90">
        <v>5</v>
      </c>
      <c r="Q64" s="91">
        <v>15</v>
      </c>
      <c r="R64" s="89">
        <f>Q64*P64</f>
        <v>75</v>
      </c>
      <c r="S64" s="90">
        <v>5</v>
      </c>
      <c r="T64" s="91">
        <v>15</v>
      </c>
      <c r="U64" s="89">
        <f>T64*S64</f>
        <v>75</v>
      </c>
      <c r="V64" s="90">
        <v>5</v>
      </c>
      <c r="W64" s="91">
        <v>15</v>
      </c>
      <c r="X64" s="89">
        <f>W64*V64</f>
        <v>75</v>
      </c>
      <c r="Y64" s="90">
        <v>5</v>
      </c>
      <c r="Z64" s="91">
        <v>15</v>
      </c>
      <c r="AA64" s="89">
        <f>Z64*Y64</f>
        <v>75</v>
      </c>
      <c r="AB64" s="90">
        <v>5</v>
      </c>
      <c r="AC64" s="91">
        <v>15</v>
      </c>
      <c r="AD64" s="89">
        <f>AC64*AB64</f>
        <v>75</v>
      </c>
      <c r="AE64" s="90">
        <v>5</v>
      </c>
      <c r="AF64" s="91">
        <v>15</v>
      </c>
      <c r="AG64" s="89">
        <f>AF64*AE64</f>
        <v>75</v>
      </c>
      <c r="AH64" s="90">
        <v>5</v>
      </c>
      <c r="AI64" s="91">
        <v>15</v>
      </c>
      <c r="AJ64" s="89">
        <f>AI64*AH64</f>
        <v>75</v>
      </c>
      <c r="AK64" s="90">
        <v>5</v>
      </c>
      <c r="AL64" s="91">
        <v>15</v>
      </c>
      <c r="AM64" s="89">
        <f>AL64*AK64</f>
        <v>75</v>
      </c>
      <c r="AN64" s="90">
        <v>5</v>
      </c>
      <c r="AO64" s="91">
        <v>15</v>
      </c>
      <c r="AP64" s="89">
        <f>AO64*AN64</f>
        <v>75</v>
      </c>
      <c r="AQ64" s="92">
        <f t="shared" si="8"/>
        <v>825</v>
      </c>
      <c r="AR64" s="120">
        <f t="shared" si="1"/>
        <v>253.84615384615384</v>
      </c>
      <c r="AS64" s="121">
        <f t="shared" si="2"/>
        <v>200.24271844660194</v>
      </c>
    </row>
    <row r="65" spans="2:45" s="91" customFormat="1" ht="12.75" customHeight="1" hidden="1" outlineLevel="2">
      <c r="B65" s="90"/>
      <c r="E65" s="91" t="s">
        <v>34</v>
      </c>
      <c r="G65" s="126">
        <v>3</v>
      </c>
      <c r="H65" s="131">
        <f>18.07*$AR$5</f>
        <v>58.7275</v>
      </c>
      <c r="I65" s="118">
        <f>G65*H65</f>
        <v>176.1825</v>
      </c>
      <c r="J65" s="126">
        <v>3</v>
      </c>
      <c r="K65" s="131">
        <f>18.07*$AR$5</f>
        <v>58.7275</v>
      </c>
      <c r="L65" s="118">
        <f>J65*K65</f>
        <v>176.1825</v>
      </c>
      <c r="M65" s="126">
        <v>3</v>
      </c>
      <c r="N65" s="131">
        <f>18.07*$AR$5</f>
        <v>58.7275</v>
      </c>
      <c r="O65" s="118">
        <f>M65*N65</f>
        <v>176.1825</v>
      </c>
      <c r="P65" s="126">
        <v>3</v>
      </c>
      <c r="Q65" s="131">
        <f>18.07*$AR$5</f>
        <v>58.7275</v>
      </c>
      <c r="R65" s="118">
        <f>P65*Q65</f>
        <v>176.1825</v>
      </c>
      <c r="S65" s="126">
        <v>3</v>
      </c>
      <c r="T65" s="131">
        <f>18.07*$AR$5</f>
        <v>58.7275</v>
      </c>
      <c r="U65" s="118">
        <f>S65*T65</f>
        <v>176.1825</v>
      </c>
      <c r="V65" s="126">
        <v>3</v>
      </c>
      <c r="W65" s="131">
        <f>18.07*$AR$5</f>
        <v>58.7275</v>
      </c>
      <c r="X65" s="118">
        <f>V65*W65</f>
        <v>176.1825</v>
      </c>
      <c r="Y65" s="126">
        <v>3</v>
      </c>
      <c r="Z65" s="131">
        <f>18.07*$AR$5</f>
        <v>58.7275</v>
      </c>
      <c r="AA65" s="118">
        <f>Y65*Z65</f>
        <v>176.1825</v>
      </c>
      <c r="AB65" s="126">
        <v>3</v>
      </c>
      <c r="AC65" s="131">
        <f>18.07*$AR$5</f>
        <v>58.7275</v>
      </c>
      <c r="AD65" s="118">
        <f>AB65*AC65</f>
        <v>176.1825</v>
      </c>
      <c r="AE65" s="126">
        <v>3</v>
      </c>
      <c r="AF65" s="131">
        <f>18.07*$AR$5</f>
        <v>58.7275</v>
      </c>
      <c r="AG65" s="118">
        <f>AE65*AF65</f>
        <v>176.1825</v>
      </c>
      <c r="AH65" s="126">
        <v>3</v>
      </c>
      <c r="AI65" s="131">
        <f>18.07*$AR$5</f>
        <v>58.7275</v>
      </c>
      <c r="AJ65" s="118">
        <f>AH65*AI65</f>
        <v>176.1825</v>
      </c>
      <c r="AK65" s="126">
        <v>3</v>
      </c>
      <c r="AL65" s="131">
        <f>18.07*$AR$5</f>
        <v>58.7275</v>
      </c>
      <c r="AM65" s="118">
        <f>AK65*AL65</f>
        <v>176.1825</v>
      </c>
      <c r="AN65" s="126">
        <v>3</v>
      </c>
      <c r="AO65" s="131">
        <f>18.07*$AR$5</f>
        <v>58.7275</v>
      </c>
      <c r="AP65" s="118">
        <f>AN65*AO65</f>
        <v>176.1825</v>
      </c>
      <c r="AQ65" s="92">
        <f t="shared" si="8"/>
        <v>2114.1899999999996</v>
      </c>
      <c r="AR65" s="120">
        <f t="shared" si="1"/>
        <v>650.5199999999999</v>
      </c>
      <c r="AS65" s="121">
        <f t="shared" si="2"/>
        <v>513.1529126213591</v>
      </c>
    </row>
    <row r="66" spans="2:45" s="91" customFormat="1" ht="12.75" customHeight="1" hidden="1" outlineLevel="2">
      <c r="B66" s="90"/>
      <c r="E66" s="91" t="s">
        <v>83</v>
      </c>
      <c r="G66" s="90">
        <v>1</v>
      </c>
      <c r="H66" s="91">
        <f>62*$AR$5</f>
        <v>201.5</v>
      </c>
      <c r="I66" s="89">
        <f>H66*G66</f>
        <v>201.5</v>
      </c>
      <c r="J66" s="90">
        <v>1</v>
      </c>
      <c r="K66" s="91">
        <f>62*$AR$5</f>
        <v>201.5</v>
      </c>
      <c r="L66" s="89">
        <f>K66*J66</f>
        <v>201.5</v>
      </c>
      <c r="M66" s="90">
        <v>1</v>
      </c>
      <c r="N66" s="91">
        <f>62*$AR$5</f>
        <v>201.5</v>
      </c>
      <c r="O66" s="89">
        <f>N66*M66</f>
        <v>201.5</v>
      </c>
      <c r="P66" s="90">
        <v>1</v>
      </c>
      <c r="Q66" s="91">
        <f>62*$AR$5</f>
        <v>201.5</v>
      </c>
      <c r="R66" s="89">
        <f>Q66*P66</f>
        <v>201.5</v>
      </c>
      <c r="S66" s="90">
        <v>1</v>
      </c>
      <c r="T66" s="91">
        <f>62*$AR$5</f>
        <v>201.5</v>
      </c>
      <c r="U66" s="89">
        <f>T66*S66</f>
        <v>201.5</v>
      </c>
      <c r="V66" s="90">
        <v>1</v>
      </c>
      <c r="W66" s="91">
        <f>62*$AR$5</f>
        <v>201.5</v>
      </c>
      <c r="X66" s="89">
        <f>W66*V66</f>
        <v>201.5</v>
      </c>
      <c r="Y66" s="90">
        <v>1</v>
      </c>
      <c r="Z66" s="91">
        <f>62*$AR$5</f>
        <v>201.5</v>
      </c>
      <c r="AA66" s="89">
        <f>Z66*Y66</f>
        <v>201.5</v>
      </c>
      <c r="AB66" s="90">
        <v>1</v>
      </c>
      <c r="AC66" s="91">
        <f>62*$AR$5</f>
        <v>201.5</v>
      </c>
      <c r="AD66" s="89">
        <f>AC66*AB66</f>
        <v>201.5</v>
      </c>
      <c r="AE66" s="90">
        <v>1</v>
      </c>
      <c r="AF66" s="91">
        <f>62*$AR$5</f>
        <v>201.5</v>
      </c>
      <c r="AG66" s="89">
        <f>AF66*AE66</f>
        <v>201.5</v>
      </c>
      <c r="AH66" s="90">
        <v>1</v>
      </c>
      <c r="AI66" s="91">
        <f>62*$AR$5</f>
        <v>201.5</v>
      </c>
      <c r="AJ66" s="89">
        <f>AI66*AH66</f>
        <v>201.5</v>
      </c>
      <c r="AK66" s="90">
        <v>1</v>
      </c>
      <c r="AL66" s="91">
        <f>62*$AR$5</f>
        <v>201.5</v>
      </c>
      <c r="AM66" s="89">
        <f>AL66*AK66</f>
        <v>201.5</v>
      </c>
      <c r="AN66" s="90">
        <v>1</v>
      </c>
      <c r="AO66" s="91">
        <f>62*$AR$5</f>
        <v>201.5</v>
      </c>
      <c r="AP66" s="89">
        <f>AO66*AN66</f>
        <v>201.5</v>
      </c>
      <c r="AQ66" s="92">
        <f t="shared" si="8"/>
        <v>2418</v>
      </c>
      <c r="AR66" s="120">
        <f t="shared" si="1"/>
        <v>744</v>
      </c>
      <c r="AS66" s="121">
        <f t="shared" si="2"/>
        <v>586.8932038834952</v>
      </c>
    </row>
    <row r="67" spans="2:45" s="91" customFormat="1" ht="12.75" customHeight="1" hidden="1" outlineLevel="2">
      <c r="B67" s="90"/>
      <c r="E67" s="91" t="s">
        <v>36</v>
      </c>
      <c r="G67" s="126">
        <v>2</v>
      </c>
      <c r="H67" s="131">
        <f>30*$AR$5</f>
        <v>97.5</v>
      </c>
      <c r="I67" s="118">
        <f>G67*H67</f>
        <v>195</v>
      </c>
      <c r="J67" s="126">
        <v>2</v>
      </c>
      <c r="K67" s="131">
        <f>30*$AR$5</f>
        <v>97.5</v>
      </c>
      <c r="L67" s="118">
        <f>J67*K67</f>
        <v>195</v>
      </c>
      <c r="M67" s="126">
        <v>2</v>
      </c>
      <c r="N67" s="131">
        <f>30*$AR$5</f>
        <v>97.5</v>
      </c>
      <c r="O67" s="118">
        <f>M67*N67</f>
        <v>195</v>
      </c>
      <c r="P67" s="126">
        <v>2</v>
      </c>
      <c r="Q67" s="131">
        <f>30*$AR$5</f>
        <v>97.5</v>
      </c>
      <c r="R67" s="118">
        <f>P67*Q67</f>
        <v>195</v>
      </c>
      <c r="S67" s="126">
        <v>2</v>
      </c>
      <c r="T67" s="131">
        <f>30*$AR$5</f>
        <v>97.5</v>
      </c>
      <c r="U67" s="118">
        <f>S67*T67</f>
        <v>195</v>
      </c>
      <c r="V67" s="126">
        <v>2</v>
      </c>
      <c r="W67" s="131">
        <f>30*$AR$5</f>
        <v>97.5</v>
      </c>
      <c r="X67" s="118">
        <f>V67*W67</f>
        <v>195</v>
      </c>
      <c r="Y67" s="126">
        <v>2</v>
      </c>
      <c r="Z67" s="131">
        <f>30*$AR$5</f>
        <v>97.5</v>
      </c>
      <c r="AA67" s="118">
        <f>Y67*Z67</f>
        <v>195</v>
      </c>
      <c r="AB67" s="126">
        <v>2</v>
      </c>
      <c r="AC67" s="131">
        <f>30*$AR$5</f>
        <v>97.5</v>
      </c>
      <c r="AD67" s="118">
        <f>AB67*AC67</f>
        <v>195</v>
      </c>
      <c r="AE67" s="126">
        <v>2</v>
      </c>
      <c r="AF67" s="131">
        <f>30*$AR$5</f>
        <v>97.5</v>
      </c>
      <c r="AG67" s="118">
        <f>AE67*AF67</f>
        <v>195</v>
      </c>
      <c r="AH67" s="126">
        <v>2</v>
      </c>
      <c r="AI67" s="131">
        <f>30*$AR$5</f>
        <v>97.5</v>
      </c>
      <c r="AJ67" s="118">
        <f>AH67*AI67</f>
        <v>195</v>
      </c>
      <c r="AK67" s="126">
        <v>2</v>
      </c>
      <c r="AL67" s="131">
        <f>30*$AR$5</f>
        <v>97.5</v>
      </c>
      <c r="AM67" s="118">
        <f>AK67*AL67</f>
        <v>195</v>
      </c>
      <c r="AN67" s="126">
        <v>2</v>
      </c>
      <c r="AO67" s="131">
        <f>30*$AR$5</f>
        <v>97.5</v>
      </c>
      <c r="AP67" s="118">
        <f>AN67*AO67</f>
        <v>195</v>
      </c>
      <c r="AQ67" s="92">
        <f t="shared" si="8"/>
        <v>2340</v>
      </c>
      <c r="AR67" s="120">
        <f t="shared" si="1"/>
        <v>720</v>
      </c>
      <c r="AS67" s="121">
        <f t="shared" si="2"/>
        <v>567.9611650485436</v>
      </c>
    </row>
    <row r="68" spans="2:45" s="91" customFormat="1" ht="12.75" customHeight="1" hidden="1" outlineLevel="2">
      <c r="B68" s="90"/>
      <c r="E68" s="91" t="s">
        <v>38</v>
      </c>
      <c r="G68" s="126">
        <v>50</v>
      </c>
      <c r="H68" s="131">
        <f>0.6*$AR$5</f>
        <v>1.95</v>
      </c>
      <c r="I68" s="118">
        <f>G68*H68</f>
        <v>97.5</v>
      </c>
      <c r="J68" s="126">
        <v>50</v>
      </c>
      <c r="K68" s="131">
        <f>0.6*$AR$5</f>
        <v>1.95</v>
      </c>
      <c r="L68" s="118">
        <f>J68*K68</f>
        <v>97.5</v>
      </c>
      <c r="M68" s="126">
        <v>50</v>
      </c>
      <c r="N68" s="131">
        <f>0.6*$AR$5</f>
        <v>1.95</v>
      </c>
      <c r="O68" s="118">
        <f>M68*N68</f>
        <v>97.5</v>
      </c>
      <c r="P68" s="126">
        <v>50</v>
      </c>
      <c r="Q68" s="131">
        <f>0.6*$AR$5</f>
        <v>1.95</v>
      </c>
      <c r="R68" s="118">
        <f>P68*Q68</f>
        <v>97.5</v>
      </c>
      <c r="S68" s="126">
        <v>50</v>
      </c>
      <c r="T68" s="131">
        <f>0.6*$AR$5</f>
        <v>1.95</v>
      </c>
      <c r="U68" s="118">
        <f>S68*T68</f>
        <v>97.5</v>
      </c>
      <c r="V68" s="126">
        <v>50</v>
      </c>
      <c r="W68" s="131">
        <f>0.6*$AR$5</f>
        <v>1.95</v>
      </c>
      <c r="X68" s="118">
        <f>V68*W68</f>
        <v>97.5</v>
      </c>
      <c r="Y68" s="126">
        <v>50</v>
      </c>
      <c r="Z68" s="131">
        <f>0.6*$AR$5</f>
        <v>1.95</v>
      </c>
      <c r="AA68" s="118">
        <f>Y68*Z68</f>
        <v>97.5</v>
      </c>
      <c r="AB68" s="126">
        <v>50</v>
      </c>
      <c r="AC68" s="131">
        <f>0.6*$AR$5</f>
        <v>1.95</v>
      </c>
      <c r="AD68" s="118">
        <f>AB68*AC68</f>
        <v>97.5</v>
      </c>
      <c r="AE68" s="126">
        <v>50</v>
      </c>
      <c r="AF68" s="131">
        <f>0.6*$AR$5</f>
        <v>1.95</v>
      </c>
      <c r="AG68" s="118">
        <f>AE68*AF68</f>
        <v>97.5</v>
      </c>
      <c r="AH68" s="126">
        <v>50</v>
      </c>
      <c r="AI68" s="131">
        <f>0.6*$AR$5</f>
        <v>1.95</v>
      </c>
      <c r="AJ68" s="118">
        <f>AH68*AI68</f>
        <v>97.5</v>
      </c>
      <c r="AK68" s="126">
        <v>50</v>
      </c>
      <c r="AL68" s="131">
        <f>0.6*$AR$5</f>
        <v>1.95</v>
      </c>
      <c r="AM68" s="118">
        <f>AK68*AL68</f>
        <v>97.5</v>
      </c>
      <c r="AN68" s="126">
        <v>50</v>
      </c>
      <c r="AO68" s="131">
        <f>0.6*$AR$5</f>
        <v>1.95</v>
      </c>
      <c r="AP68" s="118">
        <f>AN68*AO68</f>
        <v>97.5</v>
      </c>
      <c r="AQ68" s="92">
        <f t="shared" si="8"/>
        <v>1170</v>
      </c>
      <c r="AR68" s="120">
        <f t="shared" si="1"/>
        <v>360</v>
      </c>
      <c r="AS68" s="121">
        <f t="shared" si="2"/>
        <v>283.9805825242718</v>
      </c>
    </row>
    <row r="69" spans="2:45" s="91" customFormat="1" ht="12.75" customHeight="1" hidden="1" outlineLevel="2">
      <c r="B69" s="90"/>
      <c r="E69" s="91" t="s">
        <v>25</v>
      </c>
      <c r="G69" s="90">
        <v>5</v>
      </c>
      <c r="H69" s="91">
        <f>4.5*$AR$5</f>
        <v>14.625</v>
      </c>
      <c r="I69" s="89">
        <f>H69*G69</f>
        <v>73.125</v>
      </c>
      <c r="J69" s="90"/>
      <c r="L69" s="89"/>
      <c r="M69" s="90"/>
      <c r="O69" s="89"/>
      <c r="P69" s="90"/>
      <c r="R69" s="89"/>
      <c r="S69" s="90"/>
      <c r="U69" s="89"/>
      <c r="V69" s="90"/>
      <c r="X69" s="89"/>
      <c r="Y69" s="90"/>
      <c r="AA69" s="89"/>
      <c r="AB69" s="90"/>
      <c r="AD69" s="89"/>
      <c r="AE69" s="90"/>
      <c r="AG69" s="89"/>
      <c r="AH69" s="90"/>
      <c r="AJ69" s="89"/>
      <c r="AK69" s="90"/>
      <c r="AM69" s="89"/>
      <c r="AN69" s="90"/>
      <c r="AP69" s="89"/>
      <c r="AQ69" s="92">
        <f t="shared" si="8"/>
        <v>73.125</v>
      </c>
      <c r="AR69" s="120">
        <f t="shared" si="1"/>
        <v>22.5</v>
      </c>
      <c r="AS69" s="121">
        <f t="shared" si="2"/>
        <v>17.74878640776699</v>
      </c>
    </row>
    <row r="70" spans="1:176" s="156" customFormat="1" ht="12.75" customHeight="1" hidden="1" outlineLevel="2">
      <c r="A70" s="91"/>
      <c r="B70" s="90"/>
      <c r="C70" s="91"/>
      <c r="D70" s="91"/>
      <c r="E70" s="91" t="s">
        <v>26</v>
      </c>
      <c r="F70" s="91"/>
      <c r="G70" s="90">
        <v>8</v>
      </c>
      <c r="H70" s="91">
        <f>1*$AR$5</f>
        <v>3.25</v>
      </c>
      <c r="I70" s="89">
        <f>H70*G70</f>
        <v>26</v>
      </c>
      <c r="J70" s="90"/>
      <c r="K70" s="91"/>
      <c r="L70" s="89"/>
      <c r="M70" s="90"/>
      <c r="N70" s="91"/>
      <c r="O70" s="89"/>
      <c r="P70" s="90"/>
      <c r="Q70" s="91"/>
      <c r="R70" s="89"/>
      <c r="S70" s="90"/>
      <c r="T70" s="91"/>
      <c r="U70" s="89"/>
      <c r="V70" s="90"/>
      <c r="W70" s="91"/>
      <c r="X70" s="89"/>
      <c r="Y70" s="90"/>
      <c r="Z70" s="91"/>
      <c r="AA70" s="89"/>
      <c r="AB70" s="90"/>
      <c r="AC70" s="91"/>
      <c r="AD70" s="89"/>
      <c r="AE70" s="90"/>
      <c r="AF70" s="91"/>
      <c r="AG70" s="89"/>
      <c r="AH70" s="90"/>
      <c r="AI70" s="91"/>
      <c r="AJ70" s="89"/>
      <c r="AK70" s="90"/>
      <c r="AL70" s="91"/>
      <c r="AM70" s="89"/>
      <c r="AN70" s="90"/>
      <c r="AO70" s="91"/>
      <c r="AP70" s="89"/>
      <c r="AQ70" s="92">
        <f t="shared" si="8"/>
        <v>26</v>
      </c>
      <c r="AR70" s="120">
        <f t="shared" si="1"/>
        <v>8</v>
      </c>
      <c r="AS70" s="121">
        <f t="shared" si="2"/>
        <v>6.310679611650485</v>
      </c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</row>
    <row r="71" spans="2:45" s="91" customFormat="1" ht="12.75" customHeight="1" hidden="1" outlineLevel="2">
      <c r="B71" s="90"/>
      <c r="E71" s="91" t="s">
        <v>21</v>
      </c>
      <c r="G71" s="90">
        <v>2</v>
      </c>
      <c r="H71" s="91">
        <f>3*$AR$5</f>
        <v>9.75</v>
      </c>
      <c r="I71" s="89">
        <f>H71*G71</f>
        <v>19.5</v>
      </c>
      <c r="J71" s="90"/>
      <c r="L71" s="89">
        <f>K71*J71</f>
        <v>0</v>
      </c>
      <c r="M71" s="90"/>
      <c r="O71" s="89">
        <f>N71*M71</f>
        <v>0</v>
      </c>
      <c r="P71" s="90"/>
      <c r="R71" s="89">
        <f>Q71*P71</f>
        <v>0</v>
      </c>
      <c r="S71" s="90"/>
      <c r="U71" s="89">
        <f>T71*S71</f>
        <v>0</v>
      </c>
      <c r="V71" s="90"/>
      <c r="X71" s="89">
        <f>W71*V71</f>
        <v>0</v>
      </c>
      <c r="Y71" s="90"/>
      <c r="AA71" s="89">
        <f>Z71*Y71</f>
        <v>0</v>
      </c>
      <c r="AB71" s="90"/>
      <c r="AD71" s="89">
        <f>AC71*AB71</f>
        <v>0</v>
      </c>
      <c r="AE71" s="90"/>
      <c r="AG71" s="89">
        <f>AF71*AE71</f>
        <v>0</v>
      </c>
      <c r="AH71" s="90"/>
      <c r="AJ71" s="89">
        <f>AI71*AH71</f>
        <v>0</v>
      </c>
      <c r="AK71" s="90"/>
      <c r="AM71" s="89">
        <f>AL71*AK71</f>
        <v>0</v>
      </c>
      <c r="AN71" s="90"/>
      <c r="AP71" s="89">
        <f>AO71*AN71</f>
        <v>0</v>
      </c>
      <c r="AQ71" s="92">
        <f t="shared" si="8"/>
        <v>19.5</v>
      </c>
      <c r="AR71" s="120">
        <f t="shared" si="1"/>
        <v>6</v>
      </c>
      <c r="AS71" s="121">
        <f t="shared" si="2"/>
        <v>4.733009708737864</v>
      </c>
    </row>
    <row r="72" spans="2:45" s="91" customFormat="1" ht="12.75" customHeight="1" hidden="1" outlineLevel="2">
      <c r="B72" s="90"/>
      <c r="E72" s="91" t="s">
        <v>22</v>
      </c>
      <c r="G72" s="126">
        <v>5</v>
      </c>
      <c r="H72" s="131">
        <f>1.5*$AR$5</f>
        <v>4.875</v>
      </c>
      <c r="I72" s="118">
        <f>G72*H72</f>
        <v>24.375</v>
      </c>
      <c r="J72" s="126"/>
      <c r="K72" s="131"/>
      <c r="L72" s="118"/>
      <c r="M72" s="126"/>
      <c r="N72" s="131"/>
      <c r="O72" s="118"/>
      <c r="P72" s="126"/>
      <c r="Q72" s="131"/>
      <c r="R72" s="118"/>
      <c r="S72" s="126"/>
      <c r="T72" s="131"/>
      <c r="U72" s="118"/>
      <c r="V72" s="126"/>
      <c r="W72" s="131"/>
      <c r="X72" s="118"/>
      <c r="Y72" s="126"/>
      <c r="Z72" s="131"/>
      <c r="AA72" s="118"/>
      <c r="AB72" s="126"/>
      <c r="AC72" s="131"/>
      <c r="AD72" s="118"/>
      <c r="AE72" s="126"/>
      <c r="AF72" s="131"/>
      <c r="AG72" s="118"/>
      <c r="AH72" s="126"/>
      <c r="AI72" s="131"/>
      <c r="AJ72" s="118"/>
      <c r="AK72" s="126"/>
      <c r="AL72" s="131"/>
      <c r="AM72" s="118"/>
      <c r="AN72" s="126"/>
      <c r="AO72" s="131"/>
      <c r="AP72" s="118"/>
      <c r="AQ72" s="92">
        <f t="shared" si="8"/>
        <v>24.375</v>
      </c>
      <c r="AR72" s="120">
        <f t="shared" si="1"/>
        <v>7.5</v>
      </c>
      <c r="AS72" s="121">
        <f t="shared" si="2"/>
        <v>5.91626213592233</v>
      </c>
    </row>
    <row r="73" spans="1:176" s="156" customFormat="1" ht="12.75" customHeight="1" hidden="1" outlineLevel="2">
      <c r="A73" s="91"/>
      <c r="B73" s="90"/>
      <c r="C73" s="91"/>
      <c r="D73" s="91"/>
      <c r="E73" s="91" t="s">
        <v>23</v>
      </c>
      <c r="F73" s="91"/>
      <c r="G73" s="90">
        <v>8</v>
      </c>
      <c r="H73" s="91">
        <f>1.5*$AR$5</f>
        <v>4.875</v>
      </c>
      <c r="I73" s="89">
        <f>H73*G73</f>
        <v>39</v>
      </c>
      <c r="J73" s="90"/>
      <c r="K73" s="91"/>
      <c r="L73" s="89"/>
      <c r="M73" s="90"/>
      <c r="N73" s="91"/>
      <c r="O73" s="89"/>
      <c r="P73" s="90"/>
      <c r="Q73" s="91"/>
      <c r="R73" s="89"/>
      <c r="S73" s="90"/>
      <c r="T73" s="91"/>
      <c r="U73" s="89"/>
      <c r="V73" s="90"/>
      <c r="W73" s="91"/>
      <c r="X73" s="89"/>
      <c r="Y73" s="90"/>
      <c r="Z73" s="91"/>
      <c r="AA73" s="89"/>
      <c r="AB73" s="90"/>
      <c r="AC73" s="91"/>
      <c r="AD73" s="89"/>
      <c r="AE73" s="90"/>
      <c r="AF73" s="91"/>
      <c r="AG73" s="89"/>
      <c r="AH73" s="90"/>
      <c r="AI73" s="91"/>
      <c r="AJ73" s="89"/>
      <c r="AK73" s="90"/>
      <c r="AL73" s="91"/>
      <c r="AM73" s="89"/>
      <c r="AN73" s="90"/>
      <c r="AO73" s="91"/>
      <c r="AP73" s="89"/>
      <c r="AQ73" s="92">
        <f t="shared" si="8"/>
        <v>39</v>
      </c>
      <c r="AR73" s="120">
        <f t="shared" si="1"/>
        <v>12</v>
      </c>
      <c r="AS73" s="121">
        <f t="shared" si="2"/>
        <v>9.466019417475728</v>
      </c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</row>
    <row r="74" spans="2:45" s="91" customFormat="1" ht="12.75" customHeight="1" hidden="1" outlineLevel="2">
      <c r="B74" s="90"/>
      <c r="E74" s="91" t="s">
        <v>35</v>
      </c>
      <c r="G74" s="126">
        <v>3</v>
      </c>
      <c r="H74" s="131">
        <f>2*$AR$5</f>
        <v>6.5</v>
      </c>
      <c r="I74" s="118">
        <f>G74*H74</f>
        <v>19.5</v>
      </c>
      <c r="J74" s="126"/>
      <c r="K74" s="131"/>
      <c r="L74" s="118">
        <f>J74*K74</f>
        <v>0</v>
      </c>
      <c r="M74" s="126"/>
      <c r="N74" s="131"/>
      <c r="O74" s="118">
        <f>M74*N74</f>
        <v>0</v>
      </c>
      <c r="P74" s="126"/>
      <c r="Q74" s="131"/>
      <c r="R74" s="118">
        <f>P74*Q74</f>
        <v>0</v>
      </c>
      <c r="S74" s="126"/>
      <c r="T74" s="131"/>
      <c r="U74" s="118">
        <f>S74*T74</f>
        <v>0</v>
      </c>
      <c r="V74" s="126"/>
      <c r="W74" s="131"/>
      <c r="X74" s="118">
        <f>V74*W74</f>
        <v>0</v>
      </c>
      <c r="Y74" s="126"/>
      <c r="Z74" s="131"/>
      <c r="AA74" s="118">
        <f>Y74*Z74</f>
        <v>0</v>
      </c>
      <c r="AB74" s="126"/>
      <c r="AC74" s="131"/>
      <c r="AD74" s="118">
        <f>AB74*AC74</f>
        <v>0</v>
      </c>
      <c r="AE74" s="126"/>
      <c r="AF74" s="131"/>
      <c r="AG74" s="118">
        <f>AE74*AF74</f>
        <v>0</v>
      </c>
      <c r="AH74" s="126"/>
      <c r="AI74" s="131"/>
      <c r="AJ74" s="118">
        <f>AH74*AI74</f>
        <v>0</v>
      </c>
      <c r="AK74" s="126"/>
      <c r="AL74" s="131"/>
      <c r="AM74" s="118">
        <f>AK74*AL74</f>
        <v>0</v>
      </c>
      <c r="AN74" s="126"/>
      <c r="AO74" s="131"/>
      <c r="AP74" s="118">
        <f>AN74*AO74</f>
        <v>0</v>
      </c>
      <c r="AQ74" s="92">
        <f t="shared" si="8"/>
        <v>19.5</v>
      </c>
      <c r="AR74" s="120">
        <f t="shared" si="1"/>
        <v>6</v>
      </c>
      <c r="AS74" s="121">
        <f t="shared" si="2"/>
        <v>4.733009708737864</v>
      </c>
    </row>
    <row r="75" spans="1:183" s="156" customFormat="1" ht="12.75" customHeight="1" hidden="1" outlineLevel="2">
      <c r="A75" s="91"/>
      <c r="B75" s="90"/>
      <c r="C75" s="91"/>
      <c r="D75" s="91"/>
      <c r="E75" s="91" t="s">
        <v>39</v>
      </c>
      <c r="F75" s="91"/>
      <c r="G75" s="130"/>
      <c r="H75" s="131"/>
      <c r="I75" s="118">
        <v>20</v>
      </c>
      <c r="J75" s="90"/>
      <c r="K75" s="91"/>
      <c r="L75" s="89"/>
      <c r="M75" s="90"/>
      <c r="N75" s="91"/>
      <c r="O75" s="89"/>
      <c r="P75" s="90"/>
      <c r="Q75" s="91"/>
      <c r="R75" s="89"/>
      <c r="S75" s="90"/>
      <c r="T75" s="91"/>
      <c r="U75" s="89"/>
      <c r="V75" s="90"/>
      <c r="W75" s="91"/>
      <c r="X75" s="89"/>
      <c r="Y75" s="90"/>
      <c r="Z75" s="91"/>
      <c r="AA75" s="89"/>
      <c r="AB75" s="90"/>
      <c r="AC75" s="91"/>
      <c r="AD75" s="89"/>
      <c r="AE75" s="90"/>
      <c r="AF75" s="91"/>
      <c r="AG75" s="89"/>
      <c r="AH75" s="90"/>
      <c r="AI75" s="91"/>
      <c r="AJ75" s="89"/>
      <c r="AK75" s="90"/>
      <c r="AL75" s="91"/>
      <c r="AM75" s="89"/>
      <c r="AN75" s="90"/>
      <c r="AO75" s="91"/>
      <c r="AP75" s="89"/>
      <c r="AQ75" s="92">
        <f aca="true" t="shared" si="9" ref="AQ75:AQ84">I75+L75+O75+R75+U75+X75+AA75+AD75+AG75+AJ75+AM75+AP75</f>
        <v>20</v>
      </c>
      <c r="AR75" s="120">
        <f aca="true" t="shared" si="10" ref="AR75:AR121">AQ75/AR$5</f>
        <v>6.153846153846154</v>
      </c>
      <c r="AS75" s="121">
        <f aca="true" t="shared" si="11" ref="AS75:AS118">AQ75/AS$5</f>
        <v>4.854368932038835</v>
      </c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</row>
    <row r="76" spans="2:45" s="91" customFormat="1" ht="12.75" customHeight="1" hidden="1" outlineLevel="2">
      <c r="B76" s="90"/>
      <c r="E76" s="91" t="s">
        <v>37</v>
      </c>
      <c r="G76" s="90">
        <v>1</v>
      </c>
      <c r="H76" s="91">
        <f>60*$AR$5</f>
        <v>195</v>
      </c>
      <c r="I76" s="89">
        <f>H76*G76</f>
        <v>195</v>
      </c>
      <c r="J76" s="90"/>
      <c r="L76" s="89"/>
      <c r="M76" s="90"/>
      <c r="O76" s="89"/>
      <c r="P76" s="90"/>
      <c r="R76" s="89"/>
      <c r="S76" s="90"/>
      <c r="U76" s="89"/>
      <c r="V76" s="90"/>
      <c r="X76" s="89"/>
      <c r="Y76" s="90"/>
      <c r="AA76" s="89"/>
      <c r="AB76" s="90"/>
      <c r="AD76" s="89"/>
      <c r="AE76" s="90"/>
      <c r="AG76" s="89"/>
      <c r="AH76" s="90"/>
      <c r="AJ76" s="89"/>
      <c r="AK76" s="90"/>
      <c r="AM76" s="89"/>
      <c r="AN76" s="90"/>
      <c r="AP76" s="89"/>
      <c r="AQ76" s="92">
        <f>I76+L76+O76+R76+U76+X76+AA76+AD76+AG76+AJ76+AM76+AP76</f>
        <v>195</v>
      </c>
      <c r="AR76" s="120">
        <f t="shared" si="10"/>
        <v>60</v>
      </c>
      <c r="AS76" s="121">
        <f t="shared" si="11"/>
        <v>47.33009708737864</v>
      </c>
    </row>
    <row r="77" spans="2:45" s="91" customFormat="1" ht="12.75" customHeight="1" hidden="1" outlineLevel="2" thickBot="1">
      <c r="B77" s="90"/>
      <c r="E77" s="91" t="s">
        <v>30</v>
      </c>
      <c r="G77" s="90">
        <v>1</v>
      </c>
      <c r="H77" s="91">
        <f>1.5*$AR$5</f>
        <v>4.875</v>
      </c>
      <c r="I77" s="89">
        <f>H77*G77</f>
        <v>4.875</v>
      </c>
      <c r="J77" s="90"/>
      <c r="L77" s="89"/>
      <c r="M77" s="90"/>
      <c r="O77" s="89"/>
      <c r="P77" s="90"/>
      <c r="R77" s="89"/>
      <c r="S77" s="90"/>
      <c r="U77" s="89"/>
      <c r="V77" s="90"/>
      <c r="X77" s="89"/>
      <c r="Y77" s="90"/>
      <c r="AA77" s="89"/>
      <c r="AB77" s="90"/>
      <c r="AD77" s="89"/>
      <c r="AE77" s="90"/>
      <c r="AG77" s="89"/>
      <c r="AH77" s="90"/>
      <c r="AJ77" s="89"/>
      <c r="AK77" s="90"/>
      <c r="AM77" s="89"/>
      <c r="AN77" s="90"/>
      <c r="AP77" s="89"/>
      <c r="AQ77" s="92">
        <f>I77+L77+O77+R77+U77+X77+AA77+AD77+AG77+AJ77+AM77+AP77</f>
        <v>4.875</v>
      </c>
      <c r="AR77" s="120">
        <f t="shared" si="10"/>
        <v>1.5</v>
      </c>
      <c r="AS77" s="121">
        <f t="shared" si="11"/>
        <v>1.183252427184466</v>
      </c>
    </row>
    <row r="78" spans="1:46" s="102" customFormat="1" ht="12.75" customHeight="1" hidden="1" outlineLevel="1" thickBot="1">
      <c r="A78" s="3"/>
      <c r="B78" s="52"/>
      <c r="C78" s="152" t="s">
        <v>7</v>
      </c>
      <c r="D78" s="4"/>
      <c r="E78" s="4"/>
      <c r="F78" s="8"/>
      <c r="G78" s="60"/>
      <c r="H78" s="61"/>
      <c r="I78" s="153">
        <f>SUM(I79:I102)</f>
        <v>0</v>
      </c>
      <c r="J78" s="67"/>
      <c r="K78" s="62"/>
      <c r="L78" s="153">
        <f>SUM(L79:L104)</f>
        <v>3396.1600000000003</v>
      </c>
      <c r="M78" s="67"/>
      <c r="N78" s="62"/>
      <c r="O78" s="153">
        <f>SUM(O79:O104)</f>
        <v>2366</v>
      </c>
      <c r="P78" s="222">
        <f>SUM(R79:R104)</f>
        <v>2036</v>
      </c>
      <c r="Q78" s="223"/>
      <c r="R78" s="224"/>
      <c r="S78" s="222">
        <f>SUM(U79:U104)</f>
        <v>2036</v>
      </c>
      <c r="T78" s="223"/>
      <c r="U78" s="223"/>
      <c r="V78" s="225"/>
      <c r="W78" s="226"/>
      <c r="X78" s="226">
        <f>SUM(X79:X104)</f>
        <v>2036</v>
      </c>
      <c r="Y78" s="225"/>
      <c r="Z78" s="226"/>
      <c r="AA78" s="226">
        <f>SUM(AA79:AA104)</f>
        <v>2036</v>
      </c>
      <c r="AB78" s="225"/>
      <c r="AC78" s="226"/>
      <c r="AD78" s="226">
        <f>SUM(AD79:AD104)</f>
        <v>2036</v>
      </c>
      <c r="AE78" s="225"/>
      <c r="AF78" s="226"/>
      <c r="AG78" s="153">
        <f>SUM(AG79:AG104)</f>
        <v>2036</v>
      </c>
      <c r="AH78" s="225"/>
      <c r="AI78" s="226"/>
      <c r="AJ78" s="153">
        <f>SUM(AJ79:AJ104)</f>
        <v>2246</v>
      </c>
      <c r="AK78" s="225"/>
      <c r="AL78" s="226"/>
      <c r="AM78" s="153">
        <f>SUM(AM79:AM104)</f>
        <v>2246</v>
      </c>
      <c r="AN78" s="225"/>
      <c r="AO78" s="226"/>
      <c r="AP78" s="153">
        <f>SUM(AP79:AP104)</f>
        <v>2246</v>
      </c>
      <c r="AQ78" s="85">
        <f>I78+L78+O78+P78+S78+X78+AA78+AD78+AG78+AJ78+AM78+AP78</f>
        <v>24716.16</v>
      </c>
      <c r="AR78" s="100">
        <f t="shared" si="10"/>
        <v>7604.972307692307</v>
      </c>
      <c r="AS78" s="84">
        <f t="shared" si="11"/>
        <v>5999.0679611650485</v>
      </c>
      <c r="AT78" s="101"/>
    </row>
    <row r="79" spans="1:46" s="73" customFormat="1" ht="12.75" customHeight="1" hidden="1" outlineLevel="3">
      <c r="A79" s="6"/>
      <c r="B79" s="53"/>
      <c r="C79" s="6"/>
      <c r="D79" s="86"/>
      <c r="E79" s="115" t="s">
        <v>113</v>
      </c>
      <c r="F79" s="15"/>
      <c r="G79" s="227"/>
      <c r="H79" s="228"/>
      <c r="I79" s="229">
        <f>G79*H79</f>
        <v>0</v>
      </c>
      <c r="J79" s="126"/>
      <c r="K79" s="119"/>
      <c r="L79" s="118">
        <f>J79*K79</f>
        <v>0</v>
      </c>
      <c r="M79" s="126"/>
      <c r="N79" s="119"/>
      <c r="O79" s="118">
        <v>2000</v>
      </c>
      <c r="P79" s="126"/>
      <c r="Q79" s="119"/>
      <c r="R79" s="118">
        <v>2000</v>
      </c>
      <c r="S79" s="126"/>
      <c r="T79" s="119"/>
      <c r="U79" s="118">
        <v>2000</v>
      </c>
      <c r="V79" s="126"/>
      <c r="W79" s="119"/>
      <c r="X79" s="118">
        <v>2000</v>
      </c>
      <c r="Y79" s="126"/>
      <c r="Z79" s="119"/>
      <c r="AA79" s="118">
        <v>2000</v>
      </c>
      <c r="AB79" s="126"/>
      <c r="AC79" s="119"/>
      <c r="AD79" s="118">
        <v>2000</v>
      </c>
      <c r="AE79" s="126"/>
      <c r="AF79" s="119"/>
      <c r="AG79" s="118">
        <v>2000</v>
      </c>
      <c r="AH79" s="126"/>
      <c r="AI79" s="119"/>
      <c r="AJ79" s="118">
        <v>2000</v>
      </c>
      <c r="AK79" s="126"/>
      <c r="AL79" s="119"/>
      <c r="AM79" s="118">
        <v>2000</v>
      </c>
      <c r="AN79" s="126"/>
      <c r="AO79" s="119"/>
      <c r="AP79" s="118">
        <v>2000</v>
      </c>
      <c r="AQ79" s="92">
        <f t="shared" si="9"/>
        <v>20000</v>
      </c>
      <c r="AR79" s="120">
        <f t="shared" si="10"/>
        <v>6153.846153846154</v>
      </c>
      <c r="AS79" s="121">
        <f t="shared" si="11"/>
        <v>4854.368932038835</v>
      </c>
      <c r="AT79" s="114"/>
    </row>
    <row r="80" spans="1:46" s="73" customFormat="1" ht="12.75" customHeight="1" hidden="1" outlineLevel="3">
      <c r="A80" s="6"/>
      <c r="B80" s="53"/>
      <c r="C80" s="6"/>
      <c r="D80" s="86"/>
      <c r="E80" s="115" t="s">
        <v>116</v>
      </c>
      <c r="F80" s="15"/>
      <c r="G80" s="123"/>
      <c r="H80" s="124"/>
      <c r="I80" s="118">
        <v>0</v>
      </c>
      <c r="J80" s="126">
        <v>3</v>
      </c>
      <c r="K80" s="119">
        <v>3.36</v>
      </c>
      <c r="L80" s="118">
        <f>J80*K80</f>
        <v>10.08</v>
      </c>
      <c r="M80" s="126"/>
      <c r="N80" s="119"/>
      <c r="O80" s="118">
        <f>M80*N80</f>
        <v>0</v>
      </c>
      <c r="P80" s="126"/>
      <c r="Q80" s="119"/>
      <c r="R80" s="118">
        <v>0</v>
      </c>
      <c r="S80" s="126"/>
      <c r="T80" s="119"/>
      <c r="U80" s="118">
        <f>S80*T80</f>
        <v>0</v>
      </c>
      <c r="V80" s="126"/>
      <c r="W80" s="119"/>
      <c r="X80" s="118">
        <f>V80*W80</f>
        <v>0</v>
      </c>
      <c r="Y80" s="126"/>
      <c r="Z80" s="119"/>
      <c r="AA80" s="118">
        <v>0</v>
      </c>
      <c r="AB80" s="126"/>
      <c r="AC80" s="119"/>
      <c r="AD80" s="118">
        <f>AB80*AC80</f>
        <v>0</v>
      </c>
      <c r="AE80" s="126"/>
      <c r="AF80" s="119"/>
      <c r="AG80" s="118">
        <f>AE80*AF80</f>
        <v>0</v>
      </c>
      <c r="AH80" s="126"/>
      <c r="AI80" s="119"/>
      <c r="AJ80" s="118">
        <v>0</v>
      </c>
      <c r="AK80" s="126"/>
      <c r="AL80" s="119"/>
      <c r="AM80" s="118">
        <f>AK80*AL80</f>
        <v>0</v>
      </c>
      <c r="AN80" s="126"/>
      <c r="AO80" s="119"/>
      <c r="AP80" s="118">
        <f>AN80*AO80</f>
        <v>0</v>
      </c>
      <c r="AQ80" s="92"/>
      <c r="AR80" s="120"/>
      <c r="AS80" s="121"/>
      <c r="AT80" s="114"/>
    </row>
    <row r="81" spans="1:46" s="73" customFormat="1" ht="12.75" customHeight="1" hidden="1" outlineLevel="3">
      <c r="A81" s="6"/>
      <c r="B81" s="53"/>
      <c r="C81" s="6"/>
      <c r="D81" s="86"/>
      <c r="E81" s="220" t="s">
        <v>117</v>
      </c>
      <c r="F81" s="220"/>
      <c r="G81" s="123"/>
      <c r="H81" s="124"/>
      <c r="I81" s="118">
        <f aca="true" t="shared" si="12" ref="I81:I101">G81*H81</f>
        <v>0</v>
      </c>
      <c r="J81" s="126">
        <v>3</v>
      </c>
      <c r="K81" s="119">
        <v>6.13</v>
      </c>
      <c r="L81" s="118">
        <f aca="true" t="shared" si="13" ref="L81:L101">J81*K81</f>
        <v>18.39</v>
      </c>
      <c r="M81" s="126"/>
      <c r="N81" s="119"/>
      <c r="O81" s="118">
        <f aca="true" t="shared" si="14" ref="O81:O101">M81*N81</f>
        <v>0</v>
      </c>
      <c r="P81" s="126"/>
      <c r="Q81" s="119"/>
      <c r="R81" s="118">
        <f aca="true" t="shared" si="15" ref="R81:R101">P81*Q81</f>
        <v>0</v>
      </c>
      <c r="S81" s="126"/>
      <c r="T81" s="119"/>
      <c r="U81" s="118">
        <f aca="true" t="shared" si="16" ref="U81:U101">S81*T81</f>
        <v>0</v>
      </c>
      <c r="V81" s="126"/>
      <c r="W81" s="119"/>
      <c r="X81" s="118">
        <f aca="true" t="shared" si="17" ref="X81:X101">V81*W81</f>
        <v>0</v>
      </c>
      <c r="Y81" s="126"/>
      <c r="Z81" s="119"/>
      <c r="AA81" s="118">
        <f aca="true" t="shared" si="18" ref="AA81:AA101">Y81*Z81</f>
        <v>0</v>
      </c>
      <c r="AB81" s="126"/>
      <c r="AC81" s="119"/>
      <c r="AD81" s="118">
        <f aca="true" t="shared" si="19" ref="AD81:AD101">AB81*AC81</f>
        <v>0</v>
      </c>
      <c r="AE81" s="126"/>
      <c r="AF81" s="119"/>
      <c r="AG81" s="118">
        <f aca="true" t="shared" si="20" ref="AG81:AG101">AE81*AF81</f>
        <v>0</v>
      </c>
      <c r="AH81" s="126"/>
      <c r="AI81" s="119"/>
      <c r="AJ81" s="118">
        <f aca="true" t="shared" si="21" ref="AJ81:AJ101">AH81*AI81</f>
        <v>0</v>
      </c>
      <c r="AK81" s="126"/>
      <c r="AL81" s="119"/>
      <c r="AM81" s="118">
        <f aca="true" t="shared" si="22" ref="AM81:AM101">AK81*AL81</f>
        <v>0</v>
      </c>
      <c r="AN81" s="126"/>
      <c r="AO81" s="119"/>
      <c r="AP81" s="118">
        <f aca="true" t="shared" si="23" ref="AP81:AP101">AN81*AO81</f>
        <v>0</v>
      </c>
      <c r="AQ81" s="92">
        <f t="shared" si="9"/>
        <v>18.39</v>
      </c>
      <c r="AR81" s="120">
        <f t="shared" si="10"/>
        <v>5.658461538461538</v>
      </c>
      <c r="AS81" s="121">
        <f t="shared" si="11"/>
        <v>4.463592233009709</v>
      </c>
      <c r="AT81" s="114"/>
    </row>
    <row r="82" spans="1:46" s="73" customFormat="1" ht="12.75" customHeight="1" hidden="1" outlineLevel="3">
      <c r="A82" s="6"/>
      <c r="B82" s="53"/>
      <c r="C82" s="6"/>
      <c r="D82" s="86"/>
      <c r="E82" s="221" t="s">
        <v>128</v>
      </c>
      <c r="F82" s="15"/>
      <c r="G82" s="123"/>
      <c r="H82" s="124"/>
      <c r="I82" s="118">
        <f t="shared" si="12"/>
        <v>0</v>
      </c>
      <c r="J82" s="126">
        <v>6</v>
      </c>
      <c r="K82" s="119">
        <v>11.13</v>
      </c>
      <c r="L82" s="118">
        <f t="shared" si="13"/>
        <v>66.78</v>
      </c>
      <c r="M82" s="126"/>
      <c r="N82" s="119"/>
      <c r="O82" s="118">
        <f t="shared" si="14"/>
        <v>0</v>
      </c>
      <c r="P82" s="126"/>
      <c r="Q82" s="119"/>
      <c r="R82" s="118">
        <f t="shared" si="15"/>
        <v>0</v>
      </c>
      <c r="S82" s="126"/>
      <c r="T82" s="119"/>
      <c r="U82" s="118">
        <f t="shared" si="16"/>
        <v>0</v>
      </c>
      <c r="V82" s="126"/>
      <c r="W82" s="119"/>
      <c r="X82" s="118">
        <f t="shared" si="17"/>
        <v>0</v>
      </c>
      <c r="Y82" s="126"/>
      <c r="Z82" s="119"/>
      <c r="AA82" s="118">
        <f t="shared" si="18"/>
        <v>0</v>
      </c>
      <c r="AB82" s="126"/>
      <c r="AC82" s="119"/>
      <c r="AD82" s="118">
        <f t="shared" si="19"/>
        <v>0</v>
      </c>
      <c r="AE82" s="126"/>
      <c r="AF82" s="119"/>
      <c r="AG82" s="118">
        <f t="shared" si="20"/>
        <v>0</v>
      </c>
      <c r="AH82" s="126"/>
      <c r="AI82" s="119"/>
      <c r="AJ82" s="118">
        <f t="shared" si="21"/>
        <v>0</v>
      </c>
      <c r="AK82" s="126"/>
      <c r="AL82" s="119"/>
      <c r="AM82" s="118">
        <f t="shared" si="22"/>
        <v>0</v>
      </c>
      <c r="AN82" s="126"/>
      <c r="AO82" s="119"/>
      <c r="AP82" s="118">
        <f t="shared" si="23"/>
        <v>0</v>
      </c>
      <c r="AQ82" s="92">
        <f t="shared" si="9"/>
        <v>66.78</v>
      </c>
      <c r="AR82" s="120">
        <f t="shared" si="10"/>
        <v>20.54769230769231</v>
      </c>
      <c r="AS82" s="121">
        <f t="shared" si="11"/>
        <v>16.20873786407767</v>
      </c>
      <c r="AT82" s="114"/>
    </row>
    <row r="83" spans="1:46" s="73" customFormat="1" ht="12.75" customHeight="1" hidden="1" outlineLevel="3">
      <c r="A83" s="6"/>
      <c r="B83" s="53"/>
      <c r="C83" s="6"/>
      <c r="D83" s="86"/>
      <c r="E83" s="115" t="s">
        <v>119</v>
      </c>
      <c r="F83" s="15"/>
      <c r="G83" s="123"/>
      <c r="H83" s="124"/>
      <c r="I83" s="118">
        <f t="shared" si="12"/>
        <v>0</v>
      </c>
      <c r="J83" s="126">
        <v>10</v>
      </c>
      <c r="K83" s="119">
        <v>82.1</v>
      </c>
      <c r="L83" s="118">
        <f t="shared" si="13"/>
        <v>821</v>
      </c>
      <c r="M83" s="126"/>
      <c r="N83" s="119"/>
      <c r="O83" s="118">
        <f t="shared" si="14"/>
        <v>0</v>
      </c>
      <c r="P83" s="126"/>
      <c r="Q83" s="119"/>
      <c r="R83" s="118">
        <f t="shared" si="15"/>
        <v>0</v>
      </c>
      <c r="S83" s="126"/>
      <c r="T83" s="119"/>
      <c r="U83" s="118">
        <f t="shared" si="16"/>
        <v>0</v>
      </c>
      <c r="V83" s="126"/>
      <c r="W83" s="119"/>
      <c r="X83" s="118">
        <f t="shared" si="17"/>
        <v>0</v>
      </c>
      <c r="Y83" s="126"/>
      <c r="Z83" s="119"/>
      <c r="AA83" s="118">
        <f t="shared" si="18"/>
        <v>0</v>
      </c>
      <c r="AB83" s="126"/>
      <c r="AC83" s="119"/>
      <c r="AD83" s="118">
        <f t="shared" si="19"/>
        <v>0</v>
      </c>
      <c r="AE83" s="126"/>
      <c r="AF83" s="119"/>
      <c r="AG83" s="118">
        <f t="shared" si="20"/>
        <v>0</v>
      </c>
      <c r="AH83" s="126"/>
      <c r="AI83" s="119"/>
      <c r="AJ83" s="118">
        <f t="shared" si="21"/>
        <v>0</v>
      </c>
      <c r="AK83" s="126"/>
      <c r="AL83" s="119"/>
      <c r="AM83" s="118">
        <f t="shared" si="22"/>
        <v>0</v>
      </c>
      <c r="AN83" s="126"/>
      <c r="AO83" s="119"/>
      <c r="AP83" s="118">
        <f t="shared" si="23"/>
        <v>0</v>
      </c>
      <c r="AQ83" s="92">
        <f t="shared" si="9"/>
        <v>821</v>
      </c>
      <c r="AR83" s="120">
        <f t="shared" si="10"/>
        <v>252.6153846153846</v>
      </c>
      <c r="AS83" s="121">
        <f t="shared" si="11"/>
        <v>199.27184466019418</v>
      </c>
      <c r="AT83" s="114"/>
    </row>
    <row r="84" spans="1:46" s="73" customFormat="1" ht="12.75" customHeight="1" hidden="1" outlineLevel="3">
      <c r="A84" s="6"/>
      <c r="B84" s="53"/>
      <c r="C84" s="6"/>
      <c r="D84" s="86"/>
      <c r="E84" s="115" t="s">
        <v>118</v>
      </c>
      <c r="F84" s="15"/>
      <c r="G84" s="123"/>
      <c r="H84" s="124"/>
      <c r="I84" s="118">
        <f t="shared" si="12"/>
        <v>0</v>
      </c>
      <c r="J84" s="126">
        <v>1</v>
      </c>
      <c r="K84" s="119">
        <v>29.3</v>
      </c>
      <c r="L84" s="118">
        <f t="shared" si="13"/>
        <v>29.3</v>
      </c>
      <c r="M84" s="126"/>
      <c r="N84" s="119"/>
      <c r="O84" s="118">
        <f t="shared" si="14"/>
        <v>0</v>
      </c>
      <c r="P84" s="126"/>
      <c r="Q84" s="119"/>
      <c r="R84" s="118">
        <f t="shared" si="15"/>
        <v>0</v>
      </c>
      <c r="S84" s="126"/>
      <c r="T84" s="119"/>
      <c r="U84" s="118">
        <f t="shared" si="16"/>
        <v>0</v>
      </c>
      <c r="V84" s="126"/>
      <c r="W84" s="119"/>
      <c r="X84" s="118">
        <f t="shared" si="17"/>
        <v>0</v>
      </c>
      <c r="Y84" s="126"/>
      <c r="Z84" s="119"/>
      <c r="AA84" s="118">
        <f t="shared" si="18"/>
        <v>0</v>
      </c>
      <c r="AB84" s="126"/>
      <c r="AC84" s="119"/>
      <c r="AD84" s="118">
        <f t="shared" si="19"/>
        <v>0</v>
      </c>
      <c r="AE84" s="126"/>
      <c r="AF84" s="119"/>
      <c r="AG84" s="118">
        <f t="shared" si="20"/>
        <v>0</v>
      </c>
      <c r="AH84" s="126"/>
      <c r="AI84" s="119"/>
      <c r="AJ84" s="118">
        <f t="shared" si="21"/>
        <v>0</v>
      </c>
      <c r="AK84" s="126"/>
      <c r="AL84" s="119"/>
      <c r="AM84" s="118">
        <f t="shared" si="22"/>
        <v>0</v>
      </c>
      <c r="AN84" s="126"/>
      <c r="AO84" s="119"/>
      <c r="AP84" s="118">
        <f t="shared" si="23"/>
        <v>0</v>
      </c>
      <c r="AQ84" s="92">
        <f t="shared" si="9"/>
        <v>29.3</v>
      </c>
      <c r="AR84" s="120">
        <f t="shared" si="10"/>
        <v>9.015384615384615</v>
      </c>
      <c r="AS84" s="121">
        <f t="shared" si="11"/>
        <v>7.111650485436893</v>
      </c>
      <c r="AT84" s="114"/>
    </row>
    <row r="85" spans="1:46" s="73" customFormat="1" ht="12.75" customHeight="1" hidden="1" outlineLevel="3">
      <c r="A85" s="6"/>
      <c r="B85" s="53"/>
      <c r="C85" s="6"/>
      <c r="D85" s="86"/>
      <c r="E85" s="115" t="s">
        <v>120</v>
      </c>
      <c r="F85" s="15"/>
      <c r="G85" s="123"/>
      <c r="H85" s="124"/>
      <c r="I85" s="118">
        <f t="shared" si="12"/>
        <v>0</v>
      </c>
      <c r="J85" s="126">
        <v>1</v>
      </c>
      <c r="K85" s="119">
        <v>24.7</v>
      </c>
      <c r="L85" s="118">
        <f t="shared" si="13"/>
        <v>24.7</v>
      </c>
      <c r="M85" s="126"/>
      <c r="N85" s="119"/>
      <c r="O85" s="118">
        <f t="shared" si="14"/>
        <v>0</v>
      </c>
      <c r="P85" s="126"/>
      <c r="Q85" s="119"/>
      <c r="R85" s="118">
        <f t="shared" si="15"/>
        <v>0</v>
      </c>
      <c r="S85" s="126"/>
      <c r="T85" s="119"/>
      <c r="U85" s="118">
        <f t="shared" si="16"/>
        <v>0</v>
      </c>
      <c r="V85" s="126"/>
      <c r="W85" s="119"/>
      <c r="X85" s="118">
        <f t="shared" si="17"/>
        <v>0</v>
      </c>
      <c r="Y85" s="126"/>
      <c r="Z85" s="119"/>
      <c r="AA85" s="118">
        <f t="shared" si="18"/>
        <v>0</v>
      </c>
      <c r="AB85" s="126"/>
      <c r="AC85" s="119"/>
      <c r="AD85" s="118">
        <f t="shared" si="19"/>
        <v>0</v>
      </c>
      <c r="AE85" s="126"/>
      <c r="AF85" s="119"/>
      <c r="AG85" s="118">
        <f t="shared" si="20"/>
        <v>0</v>
      </c>
      <c r="AH85" s="126"/>
      <c r="AI85" s="119"/>
      <c r="AJ85" s="118">
        <f t="shared" si="21"/>
        <v>0</v>
      </c>
      <c r="AK85" s="126"/>
      <c r="AL85" s="119"/>
      <c r="AM85" s="118">
        <f t="shared" si="22"/>
        <v>0</v>
      </c>
      <c r="AN85" s="126"/>
      <c r="AO85" s="119"/>
      <c r="AP85" s="118">
        <f t="shared" si="23"/>
        <v>0</v>
      </c>
      <c r="AQ85" s="92">
        <f aca="true" t="shared" si="24" ref="AQ85:AQ102">I85+L85+O85+R85+U85+X85+AA85+AD85+AG85+AJ85+AM85+AP85</f>
        <v>24.7</v>
      </c>
      <c r="AR85" s="120">
        <f t="shared" si="10"/>
        <v>7.6</v>
      </c>
      <c r="AS85" s="121">
        <f t="shared" si="11"/>
        <v>5.9951456310679605</v>
      </c>
      <c r="AT85" s="114"/>
    </row>
    <row r="86" spans="1:46" s="73" customFormat="1" ht="12.75" customHeight="1" hidden="1" outlineLevel="3">
      <c r="A86" s="6"/>
      <c r="B86" s="53"/>
      <c r="C86" s="6"/>
      <c r="D86" s="86"/>
      <c r="E86" s="115" t="s">
        <v>129</v>
      </c>
      <c r="F86" s="2"/>
      <c r="G86" s="123"/>
      <c r="H86" s="124"/>
      <c r="I86" s="118">
        <f t="shared" si="12"/>
        <v>0</v>
      </c>
      <c r="J86" s="126">
        <v>1</v>
      </c>
      <c r="K86" s="119">
        <v>100</v>
      </c>
      <c r="L86" s="118">
        <f t="shared" si="13"/>
        <v>100</v>
      </c>
      <c r="M86" s="126"/>
      <c r="N86" s="119"/>
      <c r="O86" s="118">
        <f t="shared" si="14"/>
        <v>0</v>
      </c>
      <c r="P86" s="126"/>
      <c r="Q86" s="119"/>
      <c r="R86" s="118">
        <f t="shared" si="15"/>
        <v>0</v>
      </c>
      <c r="S86" s="126"/>
      <c r="T86" s="119"/>
      <c r="U86" s="118">
        <f t="shared" si="16"/>
        <v>0</v>
      </c>
      <c r="V86" s="126"/>
      <c r="W86" s="119"/>
      <c r="X86" s="118">
        <f t="shared" si="17"/>
        <v>0</v>
      </c>
      <c r="Y86" s="126"/>
      <c r="Z86" s="119"/>
      <c r="AA86" s="118">
        <f t="shared" si="18"/>
        <v>0</v>
      </c>
      <c r="AB86" s="126"/>
      <c r="AC86" s="119"/>
      <c r="AD86" s="118">
        <f t="shared" si="19"/>
        <v>0</v>
      </c>
      <c r="AE86" s="126"/>
      <c r="AF86" s="119"/>
      <c r="AG86" s="118">
        <f t="shared" si="20"/>
        <v>0</v>
      </c>
      <c r="AH86" s="126"/>
      <c r="AI86" s="119"/>
      <c r="AJ86" s="118">
        <f t="shared" si="21"/>
        <v>0</v>
      </c>
      <c r="AK86" s="126"/>
      <c r="AL86" s="119"/>
      <c r="AM86" s="118">
        <f t="shared" si="22"/>
        <v>0</v>
      </c>
      <c r="AN86" s="126"/>
      <c r="AO86" s="119"/>
      <c r="AP86" s="118">
        <f t="shared" si="23"/>
        <v>0</v>
      </c>
      <c r="AQ86" s="92">
        <f t="shared" si="24"/>
        <v>100</v>
      </c>
      <c r="AR86" s="120">
        <f t="shared" si="10"/>
        <v>30.76923076923077</v>
      </c>
      <c r="AS86" s="121">
        <f t="shared" si="11"/>
        <v>24.271844660194173</v>
      </c>
      <c r="AT86" s="114"/>
    </row>
    <row r="87" spans="1:46" s="73" customFormat="1" ht="12.75" customHeight="1" hidden="1" outlineLevel="3">
      <c r="A87" s="6"/>
      <c r="B87" s="53"/>
      <c r="C87" s="6"/>
      <c r="D87" s="86"/>
      <c r="E87" s="115" t="s">
        <v>121</v>
      </c>
      <c r="F87" s="15"/>
      <c r="G87" s="123"/>
      <c r="H87" s="124"/>
      <c r="I87" s="118">
        <f t="shared" si="12"/>
        <v>0</v>
      </c>
      <c r="J87" s="126">
        <v>1</v>
      </c>
      <c r="K87" s="119">
        <v>113.8</v>
      </c>
      <c r="L87" s="118">
        <f t="shared" si="13"/>
        <v>113.8</v>
      </c>
      <c r="M87" s="126"/>
      <c r="N87" s="119"/>
      <c r="O87" s="118">
        <f t="shared" si="14"/>
        <v>0</v>
      </c>
      <c r="P87" s="126"/>
      <c r="Q87" s="119"/>
      <c r="R87" s="118">
        <f t="shared" si="15"/>
        <v>0</v>
      </c>
      <c r="S87" s="126"/>
      <c r="T87" s="119"/>
      <c r="U87" s="118">
        <f t="shared" si="16"/>
        <v>0</v>
      </c>
      <c r="V87" s="126"/>
      <c r="W87" s="119"/>
      <c r="X87" s="118">
        <f t="shared" si="17"/>
        <v>0</v>
      </c>
      <c r="Y87" s="126"/>
      <c r="Z87" s="119"/>
      <c r="AA87" s="118">
        <f t="shared" si="18"/>
        <v>0</v>
      </c>
      <c r="AB87" s="126"/>
      <c r="AC87" s="119"/>
      <c r="AD87" s="118">
        <f t="shared" si="19"/>
        <v>0</v>
      </c>
      <c r="AE87" s="126"/>
      <c r="AF87" s="119"/>
      <c r="AG87" s="118">
        <f t="shared" si="20"/>
        <v>0</v>
      </c>
      <c r="AH87" s="126"/>
      <c r="AI87" s="119"/>
      <c r="AJ87" s="118">
        <f t="shared" si="21"/>
        <v>0</v>
      </c>
      <c r="AK87" s="126"/>
      <c r="AL87" s="119"/>
      <c r="AM87" s="118">
        <f t="shared" si="22"/>
        <v>0</v>
      </c>
      <c r="AN87" s="126"/>
      <c r="AO87" s="119"/>
      <c r="AP87" s="118">
        <f t="shared" si="23"/>
        <v>0</v>
      </c>
      <c r="AQ87" s="92">
        <f t="shared" si="24"/>
        <v>113.8</v>
      </c>
      <c r="AR87" s="120">
        <f t="shared" si="10"/>
        <v>35.01538461538461</v>
      </c>
      <c r="AS87" s="121">
        <f t="shared" si="11"/>
        <v>27.62135922330097</v>
      </c>
      <c r="AT87" s="114"/>
    </row>
    <row r="88" spans="1:46" s="73" customFormat="1" ht="12.75" customHeight="1" hidden="1" outlineLevel="3">
      <c r="A88" s="6"/>
      <c r="B88" s="53"/>
      <c r="C88" s="6"/>
      <c r="D88" s="86"/>
      <c r="E88" s="115" t="s">
        <v>61</v>
      </c>
      <c r="F88" s="15"/>
      <c r="G88" s="123"/>
      <c r="H88" s="124"/>
      <c r="I88" s="118">
        <f t="shared" si="12"/>
        <v>0</v>
      </c>
      <c r="J88" s="126">
        <v>1</v>
      </c>
      <c r="K88" s="119">
        <v>1000</v>
      </c>
      <c r="L88" s="118">
        <f t="shared" si="13"/>
        <v>1000</v>
      </c>
      <c r="M88" s="126"/>
      <c r="N88" s="119"/>
      <c r="O88" s="118">
        <f t="shared" si="14"/>
        <v>0</v>
      </c>
      <c r="P88" s="126"/>
      <c r="Q88" s="119"/>
      <c r="R88" s="118">
        <f t="shared" si="15"/>
        <v>0</v>
      </c>
      <c r="S88" s="126"/>
      <c r="T88" s="119"/>
      <c r="U88" s="118">
        <f t="shared" si="16"/>
        <v>0</v>
      </c>
      <c r="V88" s="126"/>
      <c r="W88" s="119"/>
      <c r="X88" s="118">
        <f t="shared" si="17"/>
        <v>0</v>
      </c>
      <c r="Y88" s="126"/>
      <c r="Z88" s="119"/>
      <c r="AA88" s="118">
        <f t="shared" si="18"/>
        <v>0</v>
      </c>
      <c r="AB88" s="126"/>
      <c r="AC88" s="119"/>
      <c r="AD88" s="118">
        <f t="shared" si="19"/>
        <v>0</v>
      </c>
      <c r="AE88" s="126"/>
      <c r="AF88" s="119"/>
      <c r="AG88" s="118">
        <f t="shared" si="20"/>
        <v>0</v>
      </c>
      <c r="AH88" s="126"/>
      <c r="AI88" s="119"/>
      <c r="AJ88" s="118">
        <f t="shared" si="21"/>
        <v>0</v>
      </c>
      <c r="AK88" s="126"/>
      <c r="AL88" s="119"/>
      <c r="AM88" s="118">
        <f t="shared" si="22"/>
        <v>0</v>
      </c>
      <c r="AN88" s="126"/>
      <c r="AO88" s="119"/>
      <c r="AP88" s="118">
        <f t="shared" si="23"/>
        <v>0</v>
      </c>
      <c r="AQ88" s="92">
        <f t="shared" si="24"/>
        <v>1000</v>
      </c>
      <c r="AR88" s="120">
        <f t="shared" si="10"/>
        <v>307.6923076923077</v>
      </c>
      <c r="AS88" s="121">
        <f t="shared" si="11"/>
        <v>242.71844660194174</v>
      </c>
      <c r="AT88" s="114"/>
    </row>
    <row r="89" spans="1:46" s="73" customFormat="1" ht="12.75" customHeight="1" hidden="1" outlineLevel="3">
      <c r="A89" s="6"/>
      <c r="B89" s="53"/>
      <c r="C89" s="6"/>
      <c r="D89" s="86"/>
      <c r="E89" s="115" t="s">
        <v>130</v>
      </c>
      <c r="F89" s="15"/>
      <c r="G89" s="123"/>
      <c r="H89" s="124"/>
      <c r="I89" s="118">
        <f t="shared" si="12"/>
        <v>0</v>
      </c>
      <c r="J89" s="126">
        <v>4</v>
      </c>
      <c r="K89" s="119">
        <v>11.08</v>
      </c>
      <c r="L89" s="118">
        <f t="shared" si="13"/>
        <v>44.32</v>
      </c>
      <c r="M89" s="126"/>
      <c r="N89" s="119"/>
      <c r="O89" s="118">
        <f t="shared" si="14"/>
        <v>0</v>
      </c>
      <c r="P89" s="126"/>
      <c r="Q89" s="119"/>
      <c r="R89" s="118">
        <f t="shared" si="15"/>
        <v>0</v>
      </c>
      <c r="S89" s="126"/>
      <c r="T89" s="119"/>
      <c r="U89" s="118">
        <f t="shared" si="16"/>
        <v>0</v>
      </c>
      <c r="V89" s="126"/>
      <c r="W89" s="119"/>
      <c r="X89" s="118">
        <f t="shared" si="17"/>
        <v>0</v>
      </c>
      <c r="Y89" s="126"/>
      <c r="Z89" s="119"/>
      <c r="AA89" s="118">
        <f t="shared" si="18"/>
        <v>0</v>
      </c>
      <c r="AB89" s="126"/>
      <c r="AC89" s="119"/>
      <c r="AD89" s="118">
        <f t="shared" si="19"/>
        <v>0</v>
      </c>
      <c r="AE89" s="126"/>
      <c r="AF89" s="119"/>
      <c r="AG89" s="118">
        <f t="shared" si="20"/>
        <v>0</v>
      </c>
      <c r="AH89" s="126"/>
      <c r="AI89" s="119"/>
      <c r="AJ89" s="118">
        <f t="shared" si="21"/>
        <v>0</v>
      </c>
      <c r="AK89" s="126"/>
      <c r="AL89" s="119"/>
      <c r="AM89" s="118">
        <f t="shared" si="22"/>
        <v>0</v>
      </c>
      <c r="AN89" s="126"/>
      <c r="AO89" s="119"/>
      <c r="AP89" s="118">
        <f t="shared" si="23"/>
        <v>0</v>
      </c>
      <c r="AQ89" s="92">
        <f t="shared" si="24"/>
        <v>44.32</v>
      </c>
      <c r="AR89" s="120">
        <f t="shared" si="10"/>
        <v>13.636923076923077</v>
      </c>
      <c r="AS89" s="121">
        <f t="shared" si="11"/>
        <v>10.757281553398059</v>
      </c>
      <c r="AT89" s="114"/>
    </row>
    <row r="90" spans="1:46" s="73" customFormat="1" ht="12.75" customHeight="1" hidden="1" outlineLevel="3">
      <c r="A90" s="6"/>
      <c r="B90" s="53"/>
      <c r="C90" s="6"/>
      <c r="D90" s="86"/>
      <c r="E90" s="115" t="s">
        <v>122</v>
      </c>
      <c r="F90" s="15"/>
      <c r="G90" s="123"/>
      <c r="H90" s="124"/>
      <c r="I90" s="118">
        <f t="shared" si="12"/>
        <v>0</v>
      </c>
      <c r="J90" s="126">
        <v>10</v>
      </c>
      <c r="K90" s="119">
        <v>3.83</v>
      </c>
      <c r="L90" s="118">
        <f t="shared" si="13"/>
        <v>38.3</v>
      </c>
      <c r="M90" s="126"/>
      <c r="N90" s="119"/>
      <c r="O90" s="118">
        <f t="shared" si="14"/>
        <v>0</v>
      </c>
      <c r="P90" s="126"/>
      <c r="Q90" s="119"/>
      <c r="R90" s="118">
        <f t="shared" si="15"/>
        <v>0</v>
      </c>
      <c r="S90" s="126"/>
      <c r="T90" s="119"/>
      <c r="U90" s="118">
        <f t="shared" si="16"/>
        <v>0</v>
      </c>
      <c r="V90" s="126"/>
      <c r="W90" s="119"/>
      <c r="X90" s="118">
        <f t="shared" si="17"/>
        <v>0</v>
      </c>
      <c r="Y90" s="126"/>
      <c r="Z90" s="119"/>
      <c r="AA90" s="118">
        <f t="shared" si="18"/>
        <v>0</v>
      </c>
      <c r="AB90" s="126"/>
      <c r="AC90" s="119"/>
      <c r="AD90" s="118">
        <f t="shared" si="19"/>
        <v>0</v>
      </c>
      <c r="AE90" s="126"/>
      <c r="AF90" s="119"/>
      <c r="AG90" s="118">
        <f t="shared" si="20"/>
        <v>0</v>
      </c>
      <c r="AH90" s="126"/>
      <c r="AI90" s="119"/>
      <c r="AJ90" s="118">
        <f t="shared" si="21"/>
        <v>0</v>
      </c>
      <c r="AK90" s="126"/>
      <c r="AL90" s="119"/>
      <c r="AM90" s="118">
        <f t="shared" si="22"/>
        <v>0</v>
      </c>
      <c r="AN90" s="126"/>
      <c r="AO90" s="119"/>
      <c r="AP90" s="118">
        <f t="shared" si="23"/>
        <v>0</v>
      </c>
      <c r="AQ90" s="92">
        <f t="shared" si="24"/>
        <v>38.3</v>
      </c>
      <c r="AR90" s="120">
        <f t="shared" si="10"/>
        <v>11.784615384615384</v>
      </c>
      <c r="AS90" s="121">
        <f t="shared" si="11"/>
        <v>9.296116504854368</v>
      </c>
      <c r="AT90" s="114"/>
    </row>
    <row r="91" spans="1:46" s="73" customFormat="1" ht="12.75" customHeight="1" hidden="1" outlineLevel="3">
      <c r="A91" s="6"/>
      <c r="B91" s="53"/>
      <c r="C91" s="6"/>
      <c r="D91" s="86"/>
      <c r="E91" s="115" t="s">
        <v>123</v>
      </c>
      <c r="F91" s="15"/>
      <c r="G91" s="123"/>
      <c r="H91" s="124"/>
      <c r="I91" s="118">
        <f t="shared" si="12"/>
        <v>0</v>
      </c>
      <c r="J91" s="126">
        <v>5</v>
      </c>
      <c r="K91" s="119">
        <v>17.07</v>
      </c>
      <c r="L91" s="118">
        <f t="shared" si="13"/>
        <v>85.35</v>
      </c>
      <c r="M91" s="126"/>
      <c r="N91" s="119"/>
      <c r="O91" s="118">
        <f t="shared" si="14"/>
        <v>0</v>
      </c>
      <c r="P91" s="126"/>
      <c r="Q91" s="119"/>
      <c r="R91" s="118">
        <f t="shared" si="15"/>
        <v>0</v>
      </c>
      <c r="S91" s="126"/>
      <c r="T91" s="119"/>
      <c r="U91" s="118">
        <f t="shared" si="16"/>
        <v>0</v>
      </c>
      <c r="V91" s="126"/>
      <c r="W91" s="119"/>
      <c r="X91" s="118">
        <f t="shared" si="17"/>
        <v>0</v>
      </c>
      <c r="Y91" s="126"/>
      <c r="Z91" s="119"/>
      <c r="AA91" s="118">
        <f t="shared" si="18"/>
        <v>0</v>
      </c>
      <c r="AB91" s="126"/>
      <c r="AC91" s="119"/>
      <c r="AD91" s="118">
        <f t="shared" si="19"/>
        <v>0</v>
      </c>
      <c r="AE91" s="126"/>
      <c r="AF91" s="119"/>
      <c r="AG91" s="118">
        <f t="shared" si="20"/>
        <v>0</v>
      </c>
      <c r="AH91" s="126"/>
      <c r="AI91" s="119"/>
      <c r="AJ91" s="118">
        <f t="shared" si="21"/>
        <v>0</v>
      </c>
      <c r="AK91" s="126"/>
      <c r="AL91" s="119"/>
      <c r="AM91" s="118">
        <f t="shared" si="22"/>
        <v>0</v>
      </c>
      <c r="AN91" s="126"/>
      <c r="AO91" s="119"/>
      <c r="AP91" s="118">
        <f t="shared" si="23"/>
        <v>0</v>
      </c>
      <c r="AQ91" s="92">
        <f t="shared" si="24"/>
        <v>85.35</v>
      </c>
      <c r="AR91" s="120">
        <f t="shared" si="10"/>
        <v>26.26153846153846</v>
      </c>
      <c r="AS91" s="121">
        <f t="shared" si="11"/>
        <v>20.716019417475728</v>
      </c>
      <c r="AT91" s="114"/>
    </row>
    <row r="92" spans="1:46" s="73" customFormat="1" ht="12.75" customHeight="1" hidden="1" outlineLevel="3">
      <c r="A92" s="6"/>
      <c r="B92" s="53"/>
      <c r="C92" s="6"/>
      <c r="D92" s="86"/>
      <c r="E92" s="115" t="s">
        <v>124</v>
      </c>
      <c r="F92" s="15"/>
      <c r="G92" s="123"/>
      <c r="H92" s="124"/>
      <c r="I92" s="118">
        <f t="shared" si="12"/>
        <v>0</v>
      </c>
      <c r="J92" s="126"/>
      <c r="K92" s="119">
        <v>3.78</v>
      </c>
      <c r="L92" s="118">
        <f t="shared" si="13"/>
        <v>0</v>
      </c>
      <c r="M92" s="126"/>
      <c r="N92" s="119"/>
      <c r="O92" s="118">
        <f t="shared" si="14"/>
        <v>0</v>
      </c>
      <c r="P92" s="126"/>
      <c r="Q92" s="119"/>
      <c r="R92" s="118">
        <f t="shared" si="15"/>
        <v>0</v>
      </c>
      <c r="S92" s="126"/>
      <c r="T92" s="119"/>
      <c r="U92" s="118">
        <f t="shared" si="16"/>
        <v>0</v>
      </c>
      <c r="V92" s="126"/>
      <c r="W92" s="119"/>
      <c r="X92" s="118">
        <f t="shared" si="17"/>
        <v>0</v>
      </c>
      <c r="Y92" s="126"/>
      <c r="Z92" s="119"/>
      <c r="AA92" s="118">
        <f t="shared" si="18"/>
        <v>0</v>
      </c>
      <c r="AB92" s="126"/>
      <c r="AC92" s="119"/>
      <c r="AD92" s="118">
        <f t="shared" si="19"/>
        <v>0</v>
      </c>
      <c r="AE92" s="126"/>
      <c r="AF92" s="119"/>
      <c r="AG92" s="118">
        <f t="shared" si="20"/>
        <v>0</v>
      </c>
      <c r="AH92" s="126"/>
      <c r="AI92" s="119"/>
      <c r="AJ92" s="118">
        <f t="shared" si="21"/>
        <v>0</v>
      </c>
      <c r="AK92" s="126"/>
      <c r="AL92" s="119"/>
      <c r="AM92" s="118">
        <f t="shared" si="22"/>
        <v>0</v>
      </c>
      <c r="AN92" s="126"/>
      <c r="AO92" s="119"/>
      <c r="AP92" s="118">
        <f t="shared" si="23"/>
        <v>0</v>
      </c>
      <c r="AQ92" s="92">
        <f t="shared" si="24"/>
        <v>0</v>
      </c>
      <c r="AR92" s="120">
        <f t="shared" si="10"/>
        <v>0</v>
      </c>
      <c r="AS92" s="121">
        <f t="shared" si="11"/>
        <v>0</v>
      </c>
      <c r="AT92" s="114"/>
    </row>
    <row r="93" spans="1:46" s="73" customFormat="1" ht="12.75" customHeight="1" hidden="1" outlineLevel="3">
      <c r="A93" s="6"/>
      <c r="B93" s="53"/>
      <c r="C93" s="6"/>
      <c r="D93" s="86"/>
      <c r="E93" s="115" t="s">
        <v>65</v>
      </c>
      <c r="F93" s="15"/>
      <c r="G93" s="123"/>
      <c r="H93" s="124"/>
      <c r="I93" s="118">
        <f t="shared" si="12"/>
        <v>0</v>
      </c>
      <c r="J93" s="126"/>
      <c r="K93" s="119"/>
      <c r="L93" s="118">
        <f t="shared" si="13"/>
        <v>0</v>
      </c>
      <c r="M93" s="126"/>
      <c r="N93" s="119"/>
      <c r="O93" s="118">
        <f t="shared" si="14"/>
        <v>0</v>
      </c>
      <c r="P93" s="126"/>
      <c r="Q93" s="119"/>
      <c r="R93" s="118">
        <f t="shared" si="15"/>
        <v>0</v>
      </c>
      <c r="S93" s="126"/>
      <c r="T93" s="119"/>
      <c r="U93" s="118">
        <f t="shared" si="16"/>
        <v>0</v>
      </c>
      <c r="V93" s="126"/>
      <c r="W93" s="119"/>
      <c r="X93" s="118">
        <f t="shared" si="17"/>
        <v>0</v>
      </c>
      <c r="Y93" s="126"/>
      <c r="Z93" s="119"/>
      <c r="AA93" s="118">
        <f t="shared" si="18"/>
        <v>0</v>
      </c>
      <c r="AB93" s="126"/>
      <c r="AC93" s="119"/>
      <c r="AD93" s="118">
        <f t="shared" si="19"/>
        <v>0</v>
      </c>
      <c r="AE93" s="126"/>
      <c r="AF93" s="119"/>
      <c r="AG93" s="118">
        <f t="shared" si="20"/>
        <v>0</v>
      </c>
      <c r="AH93" s="126"/>
      <c r="AI93" s="119"/>
      <c r="AJ93" s="118">
        <f t="shared" si="21"/>
        <v>0</v>
      </c>
      <c r="AK93" s="126"/>
      <c r="AL93" s="119"/>
      <c r="AM93" s="118">
        <f t="shared" si="22"/>
        <v>0</v>
      </c>
      <c r="AN93" s="126"/>
      <c r="AO93" s="119"/>
      <c r="AP93" s="118">
        <f t="shared" si="23"/>
        <v>0</v>
      </c>
      <c r="AQ93" s="92">
        <f t="shared" si="24"/>
        <v>0</v>
      </c>
      <c r="AR93" s="120">
        <f t="shared" si="10"/>
        <v>0</v>
      </c>
      <c r="AS93" s="121">
        <f t="shared" si="11"/>
        <v>0</v>
      </c>
      <c r="AT93" s="114"/>
    </row>
    <row r="94" spans="1:46" s="73" customFormat="1" ht="12.75" customHeight="1" hidden="1" outlineLevel="3">
      <c r="A94" s="6"/>
      <c r="B94" s="53"/>
      <c r="C94" s="6"/>
      <c r="D94" s="86"/>
      <c r="E94" s="115" t="s">
        <v>131</v>
      </c>
      <c r="F94" s="15"/>
      <c r="G94" s="123"/>
      <c r="H94" s="124"/>
      <c r="I94" s="118">
        <f t="shared" si="12"/>
        <v>0</v>
      </c>
      <c r="J94" s="126">
        <v>20</v>
      </c>
      <c r="K94" s="119">
        <v>1.96</v>
      </c>
      <c r="L94" s="118">
        <f t="shared" si="13"/>
        <v>39.2</v>
      </c>
      <c r="M94" s="126"/>
      <c r="N94" s="119"/>
      <c r="O94" s="118">
        <f t="shared" si="14"/>
        <v>0</v>
      </c>
      <c r="P94" s="126"/>
      <c r="Q94" s="119"/>
      <c r="R94" s="118">
        <f t="shared" si="15"/>
        <v>0</v>
      </c>
      <c r="S94" s="126"/>
      <c r="T94" s="119"/>
      <c r="U94" s="118">
        <f t="shared" si="16"/>
        <v>0</v>
      </c>
      <c r="V94" s="126"/>
      <c r="W94" s="119"/>
      <c r="X94" s="118">
        <f t="shared" si="17"/>
        <v>0</v>
      </c>
      <c r="Y94" s="126"/>
      <c r="Z94" s="119"/>
      <c r="AA94" s="118">
        <f t="shared" si="18"/>
        <v>0</v>
      </c>
      <c r="AB94" s="126"/>
      <c r="AC94" s="119"/>
      <c r="AD94" s="118">
        <f t="shared" si="19"/>
        <v>0</v>
      </c>
      <c r="AE94" s="126"/>
      <c r="AF94" s="119"/>
      <c r="AG94" s="118">
        <f t="shared" si="20"/>
        <v>0</v>
      </c>
      <c r="AH94" s="126"/>
      <c r="AI94" s="119"/>
      <c r="AJ94" s="118">
        <f t="shared" si="21"/>
        <v>0</v>
      </c>
      <c r="AK94" s="126"/>
      <c r="AL94" s="119"/>
      <c r="AM94" s="118">
        <f t="shared" si="22"/>
        <v>0</v>
      </c>
      <c r="AN94" s="126"/>
      <c r="AO94" s="119"/>
      <c r="AP94" s="118">
        <f t="shared" si="23"/>
        <v>0</v>
      </c>
      <c r="AQ94" s="92">
        <f t="shared" si="24"/>
        <v>39.2</v>
      </c>
      <c r="AR94" s="120">
        <f t="shared" si="10"/>
        <v>12.061538461538463</v>
      </c>
      <c r="AS94" s="121">
        <f t="shared" si="11"/>
        <v>9.514563106796118</v>
      </c>
      <c r="AT94" s="114"/>
    </row>
    <row r="95" spans="1:46" s="73" customFormat="1" ht="12.75" customHeight="1" hidden="1" outlineLevel="3">
      <c r="A95" s="6"/>
      <c r="B95" s="53"/>
      <c r="C95" s="6"/>
      <c r="D95" s="86"/>
      <c r="E95" s="115" t="s">
        <v>132</v>
      </c>
      <c r="F95" s="15"/>
      <c r="G95" s="123"/>
      <c r="H95" s="124"/>
      <c r="I95" s="118">
        <f t="shared" si="12"/>
        <v>0</v>
      </c>
      <c r="J95" s="126">
        <v>50</v>
      </c>
      <c r="K95" s="119">
        <v>6.04</v>
      </c>
      <c r="L95" s="118">
        <f t="shared" si="13"/>
        <v>302</v>
      </c>
      <c r="M95" s="126"/>
      <c r="N95" s="119"/>
      <c r="O95" s="118">
        <f t="shared" si="14"/>
        <v>0</v>
      </c>
      <c r="P95" s="126"/>
      <c r="Q95" s="119"/>
      <c r="R95" s="118">
        <f t="shared" si="15"/>
        <v>0</v>
      </c>
      <c r="S95" s="126"/>
      <c r="T95" s="119"/>
      <c r="U95" s="118">
        <f t="shared" si="16"/>
        <v>0</v>
      </c>
      <c r="V95" s="126"/>
      <c r="W95" s="119"/>
      <c r="X95" s="118">
        <f t="shared" si="17"/>
        <v>0</v>
      </c>
      <c r="Y95" s="126"/>
      <c r="Z95" s="119"/>
      <c r="AA95" s="118">
        <f t="shared" si="18"/>
        <v>0</v>
      </c>
      <c r="AB95" s="126"/>
      <c r="AC95" s="119"/>
      <c r="AD95" s="118">
        <f t="shared" si="19"/>
        <v>0</v>
      </c>
      <c r="AE95" s="126"/>
      <c r="AF95" s="119"/>
      <c r="AG95" s="118">
        <f t="shared" si="20"/>
        <v>0</v>
      </c>
      <c r="AH95" s="126"/>
      <c r="AI95" s="119"/>
      <c r="AJ95" s="118">
        <f t="shared" si="21"/>
        <v>0</v>
      </c>
      <c r="AK95" s="126"/>
      <c r="AL95" s="119"/>
      <c r="AM95" s="118">
        <f t="shared" si="22"/>
        <v>0</v>
      </c>
      <c r="AN95" s="126"/>
      <c r="AO95" s="119"/>
      <c r="AP95" s="118">
        <f t="shared" si="23"/>
        <v>0</v>
      </c>
      <c r="AQ95" s="92">
        <f t="shared" si="24"/>
        <v>302</v>
      </c>
      <c r="AR95" s="120">
        <f t="shared" si="10"/>
        <v>92.92307692307692</v>
      </c>
      <c r="AS95" s="121">
        <f t="shared" si="11"/>
        <v>73.30097087378641</v>
      </c>
      <c r="AT95" s="114"/>
    </row>
    <row r="96" spans="1:46" s="73" customFormat="1" ht="12.75" customHeight="1" hidden="1" outlineLevel="3">
      <c r="A96" s="6"/>
      <c r="B96" s="53"/>
      <c r="C96" s="6"/>
      <c r="D96" s="86"/>
      <c r="E96" s="115" t="s">
        <v>133</v>
      </c>
      <c r="F96" s="15"/>
      <c r="G96" s="123"/>
      <c r="H96" s="124"/>
      <c r="I96" s="118">
        <f t="shared" si="12"/>
        <v>0</v>
      </c>
      <c r="J96" s="126">
        <v>50</v>
      </c>
      <c r="K96" s="119">
        <v>0.98</v>
      </c>
      <c r="L96" s="118">
        <f t="shared" si="13"/>
        <v>49</v>
      </c>
      <c r="M96" s="126"/>
      <c r="N96" s="119"/>
      <c r="O96" s="118">
        <f t="shared" si="14"/>
        <v>0</v>
      </c>
      <c r="P96" s="126"/>
      <c r="Q96" s="119"/>
      <c r="R96" s="118">
        <f t="shared" si="15"/>
        <v>0</v>
      </c>
      <c r="S96" s="126"/>
      <c r="T96" s="119"/>
      <c r="U96" s="118">
        <f t="shared" si="16"/>
        <v>0</v>
      </c>
      <c r="V96" s="126"/>
      <c r="W96" s="119"/>
      <c r="X96" s="118">
        <f t="shared" si="17"/>
        <v>0</v>
      </c>
      <c r="Y96" s="126"/>
      <c r="Z96" s="119"/>
      <c r="AA96" s="118">
        <f t="shared" si="18"/>
        <v>0</v>
      </c>
      <c r="AB96" s="126"/>
      <c r="AC96" s="119"/>
      <c r="AD96" s="118">
        <f t="shared" si="19"/>
        <v>0</v>
      </c>
      <c r="AE96" s="126"/>
      <c r="AF96" s="119"/>
      <c r="AG96" s="118">
        <f t="shared" si="20"/>
        <v>0</v>
      </c>
      <c r="AH96" s="126"/>
      <c r="AI96" s="119"/>
      <c r="AJ96" s="118">
        <f t="shared" si="21"/>
        <v>0</v>
      </c>
      <c r="AK96" s="126"/>
      <c r="AL96" s="119"/>
      <c r="AM96" s="118">
        <f t="shared" si="22"/>
        <v>0</v>
      </c>
      <c r="AN96" s="126"/>
      <c r="AO96" s="119"/>
      <c r="AP96" s="118">
        <f t="shared" si="23"/>
        <v>0</v>
      </c>
      <c r="AQ96" s="92">
        <f t="shared" si="24"/>
        <v>49</v>
      </c>
      <c r="AR96" s="120">
        <f t="shared" si="10"/>
        <v>15.076923076923077</v>
      </c>
      <c r="AS96" s="121">
        <f t="shared" si="11"/>
        <v>11.893203883495145</v>
      </c>
      <c r="AT96" s="114"/>
    </row>
    <row r="97" spans="1:46" s="73" customFormat="1" ht="12.75" customHeight="1" hidden="1" outlineLevel="3">
      <c r="A97" s="6"/>
      <c r="B97" s="53"/>
      <c r="C97" s="6"/>
      <c r="D97" s="86"/>
      <c r="E97" s="115" t="s">
        <v>60</v>
      </c>
      <c r="F97" s="15"/>
      <c r="G97" s="123"/>
      <c r="H97" s="124"/>
      <c r="I97" s="118">
        <f t="shared" si="12"/>
        <v>0</v>
      </c>
      <c r="J97" s="126">
        <v>50</v>
      </c>
      <c r="K97" s="119">
        <v>0.98</v>
      </c>
      <c r="L97" s="118">
        <f t="shared" si="13"/>
        <v>49</v>
      </c>
      <c r="M97" s="126"/>
      <c r="N97" s="119"/>
      <c r="O97" s="118">
        <f t="shared" si="14"/>
        <v>0</v>
      </c>
      <c r="P97" s="126"/>
      <c r="Q97" s="119"/>
      <c r="R97" s="118">
        <f t="shared" si="15"/>
        <v>0</v>
      </c>
      <c r="S97" s="126"/>
      <c r="T97" s="119"/>
      <c r="U97" s="118">
        <f t="shared" si="16"/>
        <v>0</v>
      </c>
      <c r="V97" s="126"/>
      <c r="W97" s="119"/>
      <c r="X97" s="118">
        <f t="shared" si="17"/>
        <v>0</v>
      </c>
      <c r="Y97" s="126"/>
      <c r="Z97" s="119"/>
      <c r="AA97" s="118">
        <f t="shared" si="18"/>
        <v>0</v>
      </c>
      <c r="AB97" s="126"/>
      <c r="AC97" s="119"/>
      <c r="AD97" s="118">
        <f t="shared" si="19"/>
        <v>0</v>
      </c>
      <c r="AE97" s="126"/>
      <c r="AF97" s="119"/>
      <c r="AG97" s="118">
        <f t="shared" si="20"/>
        <v>0</v>
      </c>
      <c r="AH97" s="126"/>
      <c r="AI97" s="119"/>
      <c r="AJ97" s="118">
        <f t="shared" si="21"/>
        <v>0</v>
      </c>
      <c r="AK97" s="126"/>
      <c r="AL97" s="119"/>
      <c r="AM97" s="118">
        <f t="shared" si="22"/>
        <v>0</v>
      </c>
      <c r="AN97" s="126"/>
      <c r="AO97" s="119"/>
      <c r="AP97" s="118">
        <f t="shared" si="23"/>
        <v>0</v>
      </c>
      <c r="AQ97" s="92">
        <f t="shared" si="24"/>
        <v>49</v>
      </c>
      <c r="AR97" s="120">
        <f t="shared" si="10"/>
        <v>15.076923076923077</v>
      </c>
      <c r="AS97" s="121">
        <f t="shared" si="11"/>
        <v>11.893203883495145</v>
      </c>
      <c r="AT97" s="114"/>
    </row>
    <row r="98" spans="1:46" s="73" customFormat="1" ht="12.75" customHeight="1" hidden="1" outlineLevel="3">
      <c r="A98" s="6"/>
      <c r="B98" s="53"/>
      <c r="C98" s="6"/>
      <c r="D98" s="86"/>
      <c r="E98" s="115" t="s">
        <v>125</v>
      </c>
      <c r="F98" s="15"/>
      <c r="G98" s="123"/>
      <c r="H98" s="124"/>
      <c r="I98" s="118">
        <f t="shared" si="12"/>
        <v>0</v>
      </c>
      <c r="J98" s="126">
        <v>3</v>
      </c>
      <c r="K98" s="119">
        <v>23.39</v>
      </c>
      <c r="L98" s="118">
        <f t="shared" si="13"/>
        <v>70.17</v>
      </c>
      <c r="M98" s="126"/>
      <c r="N98" s="119"/>
      <c r="O98" s="118">
        <f t="shared" si="14"/>
        <v>0</v>
      </c>
      <c r="P98" s="126"/>
      <c r="Q98" s="119"/>
      <c r="R98" s="118">
        <f t="shared" si="15"/>
        <v>0</v>
      </c>
      <c r="S98" s="126"/>
      <c r="T98" s="119"/>
      <c r="U98" s="118">
        <f t="shared" si="16"/>
        <v>0</v>
      </c>
      <c r="V98" s="126"/>
      <c r="W98" s="119"/>
      <c r="X98" s="118">
        <f t="shared" si="17"/>
        <v>0</v>
      </c>
      <c r="Y98" s="126"/>
      <c r="Z98" s="119"/>
      <c r="AA98" s="118">
        <f t="shared" si="18"/>
        <v>0</v>
      </c>
      <c r="AB98" s="126"/>
      <c r="AC98" s="119"/>
      <c r="AD98" s="118">
        <f t="shared" si="19"/>
        <v>0</v>
      </c>
      <c r="AE98" s="126"/>
      <c r="AF98" s="119"/>
      <c r="AG98" s="118">
        <f t="shared" si="20"/>
        <v>0</v>
      </c>
      <c r="AH98" s="126"/>
      <c r="AI98" s="119"/>
      <c r="AJ98" s="118">
        <f t="shared" si="21"/>
        <v>0</v>
      </c>
      <c r="AK98" s="126"/>
      <c r="AL98" s="119"/>
      <c r="AM98" s="118">
        <f t="shared" si="22"/>
        <v>0</v>
      </c>
      <c r="AN98" s="126"/>
      <c r="AO98" s="119"/>
      <c r="AP98" s="118">
        <f t="shared" si="23"/>
        <v>0</v>
      </c>
      <c r="AQ98" s="92">
        <f t="shared" si="24"/>
        <v>70.17</v>
      </c>
      <c r="AR98" s="120">
        <f t="shared" si="10"/>
        <v>21.590769230769233</v>
      </c>
      <c r="AS98" s="121">
        <f t="shared" si="11"/>
        <v>17.031553398058254</v>
      </c>
      <c r="AT98" s="114"/>
    </row>
    <row r="99" spans="1:46" s="73" customFormat="1" ht="12.75" customHeight="1" hidden="1" outlineLevel="3">
      <c r="A99" s="6"/>
      <c r="B99" s="53"/>
      <c r="C99" s="6"/>
      <c r="D99" s="86"/>
      <c r="E99" s="115" t="s">
        <v>134</v>
      </c>
      <c r="F99" s="15"/>
      <c r="G99" s="123"/>
      <c r="H99" s="124"/>
      <c r="I99" s="118">
        <f t="shared" si="12"/>
        <v>0</v>
      </c>
      <c r="J99" s="126">
        <v>3</v>
      </c>
      <c r="K99" s="119">
        <v>23.39</v>
      </c>
      <c r="L99" s="118">
        <f t="shared" si="13"/>
        <v>70.17</v>
      </c>
      <c r="M99" s="126"/>
      <c r="N99" s="119"/>
      <c r="O99" s="118">
        <f t="shared" si="14"/>
        <v>0</v>
      </c>
      <c r="P99" s="126"/>
      <c r="Q99" s="119"/>
      <c r="R99" s="118">
        <f t="shared" si="15"/>
        <v>0</v>
      </c>
      <c r="S99" s="126"/>
      <c r="T99" s="119"/>
      <c r="U99" s="118">
        <f t="shared" si="16"/>
        <v>0</v>
      </c>
      <c r="V99" s="126"/>
      <c r="W99" s="119"/>
      <c r="X99" s="118">
        <f t="shared" si="17"/>
        <v>0</v>
      </c>
      <c r="Y99" s="126"/>
      <c r="Z99" s="119"/>
      <c r="AA99" s="118">
        <f t="shared" si="18"/>
        <v>0</v>
      </c>
      <c r="AB99" s="126"/>
      <c r="AC99" s="119"/>
      <c r="AD99" s="118">
        <f t="shared" si="19"/>
        <v>0</v>
      </c>
      <c r="AE99" s="126"/>
      <c r="AF99" s="119"/>
      <c r="AG99" s="118">
        <f t="shared" si="20"/>
        <v>0</v>
      </c>
      <c r="AH99" s="126"/>
      <c r="AI99" s="119"/>
      <c r="AJ99" s="118">
        <f t="shared" si="21"/>
        <v>0</v>
      </c>
      <c r="AK99" s="126"/>
      <c r="AL99" s="119"/>
      <c r="AM99" s="118">
        <f t="shared" si="22"/>
        <v>0</v>
      </c>
      <c r="AN99" s="126"/>
      <c r="AO99" s="119"/>
      <c r="AP99" s="118">
        <f t="shared" si="23"/>
        <v>0</v>
      </c>
      <c r="AQ99" s="92">
        <f t="shared" si="24"/>
        <v>70.17</v>
      </c>
      <c r="AR99" s="120">
        <f t="shared" si="10"/>
        <v>21.590769230769233</v>
      </c>
      <c r="AS99" s="121">
        <f t="shared" si="11"/>
        <v>17.031553398058254</v>
      </c>
      <c r="AT99" s="114"/>
    </row>
    <row r="100" spans="1:46" s="73" customFormat="1" ht="12.75" customHeight="1" hidden="1" outlineLevel="3">
      <c r="A100" s="6"/>
      <c r="B100" s="53"/>
      <c r="C100" s="6"/>
      <c r="D100" s="86"/>
      <c r="E100" s="115" t="s">
        <v>126</v>
      </c>
      <c r="F100" s="15"/>
      <c r="G100" s="123"/>
      <c r="H100" s="124"/>
      <c r="I100" s="118">
        <f t="shared" si="12"/>
        <v>0</v>
      </c>
      <c r="J100" s="126">
        <v>1</v>
      </c>
      <c r="K100" s="119">
        <v>55.2</v>
      </c>
      <c r="L100" s="118">
        <f t="shared" si="13"/>
        <v>55.2</v>
      </c>
      <c r="M100" s="126"/>
      <c r="N100" s="119"/>
      <c r="O100" s="118">
        <f t="shared" si="14"/>
        <v>0</v>
      </c>
      <c r="P100" s="126"/>
      <c r="Q100" s="119"/>
      <c r="R100" s="118">
        <f t="shared" si="15"/>
        <v>0</v>
      </c>
      <c r="S100" s="126"/>
      <c r="T100" s="119"/>
      <c r="U100" s="118">
        <f t="shared" si="16"/>
        <v>0</v>
      </c>
      <c r="V100" s="126"/>
      <c r="W100" s="119"/>
      <c r="X100" s="118">
        <f t="shared" si="17"/>
        <v>0</v>
      </c>
      <c r="Y100" s="126"/>
      <c r="Z100" s="119"/>
      <c r="AA100" s="118">
        <f t="shared" si="18"/>
        <v>0</v>
      </c>
      <c r="AB100" s="126"/>
      <c r="AC100" s="119"/>
      <c r="AD100" s="118">
        <f t="shared" si="19"/>
        <v>0</v>
      </c>
      <c r="AE100" s="126"/>
      <c r="AF100" s="119"/>
      <c r="AG100" s="118">
        <f t="shared" si="20"/>
        <v>0</v>
      </c>
      <c r="AH100" s="126"/>
      <c r="AI100" s="119"/>
      <c r="AJ100" s="118">
        <f t="shared" si="21"/>
        <v>0</v>
      </c>
      <c r="AK100" s="126"/>
      <c r="AL100" s="119"/>
      <c r="AM100" s="118">
        <f t="shared" si="22"/>
        <v>0</v>
      </c>
      <c r="AN100" s="126"/>
      <c r="AO100" s="119"/>
      <c r="AP100" s="118">
        <f t="shared" si="23"/>
        <v>0</v>
      </c>
      <c r="AQ100" s="92">
        <f t="shared" si="24"/>
        <v>55.2</v>
      </c>
      <c r="AR100" s="120">
        <f t="shared" si="10"/>
        <v>16.984615384615385</v>
      </c>
      <c r="AS100" s="121">
        <f t="shared" si="11"/>
        <v>13.398058252427186</v>
      </c>
      <c r="AT100" s="114"/>
    </row>
    <row r="101" spans="1:46" s="73" customFormat="1" ht="12.75" customHeight="1" hidden="1" outlineLevel="3">
      <c r="A101" s="6"/>
      <c r="B101" s="53"/>
      <c r="C101" s="6"/>
      <c r="D101" s="86"/>
      <c r="E101" s="115" t="s">
        <v>127</v>
      </c>
      <c r="F101" s="15"/>
      <c r="G101" s="123"/>
      <c r="H101" s="124"/>
      <c r="I101" s="118">
        <f t="shared" si="12"/>
        <v>0</v>
      </c>
      <c r="J101" s="126">
        <v>10</v>
      </c>
      <c r="K101" s="119">
        <v>3.5</v>
      </c>
      <c r="L101" s="118">
        <f t="shared" si="13"/>
        <v>35</v>
      </c>
      <c r="M101" s="126"/>
      <c r="N101" s="119"/>
      <c r="O101" s="118">
        <f t="shared" si="14"/>
        <v>0</v>
      </c>
      <c r="P101" s="126"/>
      <c r="Q101" s="119"/>
      <c r="R101" s="118">
        <f t="shared" si="15"/>
        <v>0</v>
      </c>
      <c r="S101" s="126"/>
      <c r="T101" s="119"/>
      <c r="U101" s="118">
        <f t="shared" si="16"/>
        <v>0</v>
      </c>
      <c r="V101" s="126"/>
      <c r="W101" s="119"/>
      <c r="X101" s="118">
        <f t="shared" si="17"/>
        <v>0</v>
      </c>
      <c r="Y101" s="126"/>
      <c r="Z101" s="119"/>
      <c r="AA101" s="118">
        <f t="shared" si="18"/>
        <v>0</v>
      </c>
      <c r="AB101" s="126"/>
      <c r="AC101" s="119"/>
      <c r="AD101" s="118">
        <f t="shared" si="19"/>
        <v>0</v>
      </c>
      <c r="AE101" s="126"/>
      <c r="AF101" s="119"/>
      <c r="AG101" s="118">
        <f t="shared" si="20"/>
        <v>0</v>
      </c>
      <c r="AH101" s="126"/>
      <c r="AI101" s="119"/>
      <c r="AJ101" s="118">
        <f t="shared" si="21"/>
        <v>0</v>
      </c>
      <c r="AK101" s="126"/>
      <c r="AL101" s="119"/>
      <c r="AM101" s="118">
        <f t="shared" si="22"/>
        <v>0</v>
      </c>
      <c r="AN101" s="126"/>
      <c r="AO101" s="119"/>
      <c r="AP101" s="118">
        <f t="shared" si="23"/>
        <v>0</v>
      </c>
      <c r="AQ101" s="92">
        <f t="shared" si="24"/>
        <v>35</v>
      </c>
      <c r="AR101" s="120">
        <f t="shared" si="10"/>
        <v>10.76923076923077</v>
      </c>
      <c r="AS101" s="121">
        <f t="shared" si="11"/>
        <v>8.495145631067961</v>
      </c>
      <c r="AT101" s="114"/>
    </row>
    <row r="102" spans="2:45" s="91" customFormat="1" ht="12.75" customHeight="1" hidden="1" outlineLevel="2">
      <c r="B102" s="90"/>
      <c r="E102" s="91" t="s">
        <v>64</v>
      </c>
      <c r="G102" s="130"/>
      <c r="H102" s="131"/>
      <c r="I102" s="118">
        <f>G102*H102</f>
        <v>0</v>
      </c>
      <c r="J102" s="126">
        <v>15</v>
      </c>
      <c r="K102" s="119">
        <v>2.96</v>
      </c>
      <c r="L102" s="118">
        <f>J102*K102</f>
        <v>44.4</v>
      </c>
      <c r="M102" s="126">
        <v>18</v>
      </c>
      <c r="N102" s="119">
        <v>2</v>
      </c>
      <c r="O102" s="118">
        <f>M102*N102</f>
        <v>36</v>
      </c>
      <c r="P102" s="126">
        <v>18</v>
      </c>
      <c r="Q102" s="119">
        <v>2</v>
      </c>
      <c r="R102" s="118">
        <f>P102*Q102</f>
        <v>36</v>
      </c>
      <c r="S102" s="126">
        <v>18</v>
      </c>
      <c r="T102" s="119">
        <v>2</v>
      </c>
      <c r="U102" s="118">
        <f>S102*T102</f>
        <v>36</v>
      </c>
      <c r="V102" s="126">
        <v>18</v>
      </c>
      <c r="W102" s="119">
        <v>2</v>
      </c>
      <c r="X102" s="118">
        <f>V102*W102</f>
        <v>36</v>
      </c>
      <c r="Y102" s="126">
        <v>18</v>
      </c>
      <c r="Z102" s="119">
        <v>2</v>
      </c>
      <c r="AA102" s="118">
        <f>Y102*Z102</f>
        <v>36</v>
      </c>
      <c r="AB102" s="126">
        <v>18</v>
      </c>
      <c r="AC102" s="119">
        <v>2</v>
      </c>
      <c r="AD102" s="118">
        <f>AB102*AC102</f>
        <v>36</v>
      </c>
      <c r="AE102" s="126">
        <v>18</v>
      </c>
      <c r="AF102" s="119">
        <v>2</v>
      </c>
      <c r="AG102" s="118">
        <f>AE102*AF102</f>
        <v>36</v>
      </c>
      <c r="AH102" s="126">
        <v>18</v>
      </c>
      <c r="AI102" s="119">
        <v>2</v>
      </c>
      <c r="AJ102" s="118">
        <f>AH102*AI102</f>
        <v>36</v>
      </c>
      <c r="AK102" s="126">
        <v>18</v>
      </c>
      <c r="AL102" s="119">
        <v>2</v>
      </c>
      <c r="AM102" s="118">
        <f>AK102*AL102</f>
        <v>36</v>
      </c>
      <c r="AN102" s="126">
        <v>18</v>
      </c>
      <c r="AO102" s="119">
        <v>2</v>
      </c>
      <c r="AP102" s="118">
        <f>AN102*AO102</f>
        <v>36</v>
      </c>
      <c r="AQ102" s="92">
        <f t="shared" si="24"/>
        <v>404.4</v>
      </c>
      <c r="AR102" s="120">
        <f t="shared" si="10"/>
        <v>124.43076923076923</v>
      </c>
      <c r="AS102" s="121">
        <f t="shared" si="11"/>
        <v>98.15533980582524</v>
      </c>
    </row>
    <row r="103" spans="1:46" s="73" customFormat="1" ht="12.75" customHeight="1" hidden="1" outlineLevel="3">
      <c r="A103" s="6"/>
      <c r="B103" s="53"/>
      <c r="C103" s="6"/>
      <c r="D103" s="86"/>
      <c r="E103" s="115" t="s">
        <v>63</v>
      </c>
      <c r="F103" s="15"/>
      <c r="G103" s="123"/>
      <c r="H103" s="124"/>
      <c r="I103" s="118">
        <f>G103*H103</f>
        <v>0</v>
      </c>
      <c r="J103" s="126">
        <v>3</v>
      </c>
      <c r="K103" s="119">
        <v>40</v>
      </c>
      <c r="L103" s="118">
        <f>J103*K103</f>
        <v>120</v>
      </c>
      <c r="M103" s="126">
        <v>3</v>
      </c>
      <c r="N103" s="119">
        <v>40</v>
      </c>
      <c r="O103" s="118">
        <f>M103*N103</f>
        <v>120</v>
      </c>
      <c r="P103" s="126"/>
      <c r="Q103" s="119"/>
      <c r="R103" s="118">
        <f>P103*Q103</f>
        <v>0</v>
      </c>
      <c r="S103" s="126"/>
      <c r="T103" s="119"/>
      <c r="U103" s="118">
        <f>S103*T103</f>
        <v>0</v>
      </c>
      <c r="V103" s="126"/>
      <c r="W103" s="119"/>
      <c r="X103" s="118">
        <f>V103*W103</f>
        <v>0</v>
      </c>
      <c r="Y103" s="126"/>
      <c r="Z103" s="119"/>
      <c r="AA103" s="118">
        <f>Y103*Z103</f>
        <v>0</v>
      </c>
      <c r="AB103" s="126"/>
      <c r="AC103" s="119"/>
      <c r="AD103" s="118">
        <f>AB103*AC103</f>
        <v>0</v>
      </c>
      <c r="AE103" s="126"/>
      <c r="AF103" s="119"/>
      <c r="AG103" s="118">
        <f>AE103*AF103</f>
        <v>0</v>
      </c>
      <c r="AH103" s="126"/>
      <c r="AI103" s="119"/>
      <c r="AJ103" s="118">
        <f>AH103*AI103</f>
        <v>0</v>
      </c>
      <c r="AK103" s="126"/>
      <c r="AL103" s="119"/>
      <c r="AM103" s="118">
        <f>AK103*AL103</f>
        <v>0</v>
      </c>
      <c r="AN103" s="126"/>
      <c r="AO103" s="119"/>
      <c r="AP103" s="118">
        <f>AN103*AO103</f>
        <v>0</v>
      </c>
      <c r="AQ103" s="92">
        <f>I103+L103+O103+R103+U103+X103+AA103+AD103+AG103+AJ103+AM103+AP103</f>
        <v>240</v>
      </c>
      <c r="AR103" s="120">
        <f>AQ103/AR$5</f>
        <v>73.84615384615384</v>
      </c>
      <c r="AS103" s="121">
        <f>AQ103/AS$5</f>
        <v>58.252427184466015</v>
      </c>
      <c r="AT103" s="114"/>
    </row>
    <row r="104" spans="2:45" s="91" customFormat="1" ht="12.75" customHeight="1" hidden="1" outlineLevel="2" thickBot="1">
      <c r="B104" s="90"/>
      <c r="E104" s="91" t="s">
        <v>62</v>
      </c>
      <c r="G104" s="230"/>
      <c r="H104" s="184"/>
      <c r="I104" s="185">
        <f>G104*H104</f>
        <v>0</v>
      </c>
      <c r="J104" s="126">
        <v>3</v>
      </c>
      <c r="K104" s="119">
        <v>70</v>
      </c>
      <c r="L104" s="118">
        <f>J104*K104</f>
        <v>210</v>
      </c>
      <c r="M104" s="126">
        <v>3</v>
      </c>
      <c r="N104" s="119">
        <v>70</v>
      </c>
      <c r="O104" s="118">
        <f>M104*N104</f>
        <v>210</v>
      </c>
      <c r="P104" s="126"/>
      <c r="Q104" s="119">
        <v>210</v>
      </c>
      <c r="R104" s="118">
        <f>P104*Q104</f>
        <v>0</v>
      </c>
      <c r="S104" s="126"/>
      <c r="T104" s="119"/>
      <c r="U104" s="118">
        <f>S104*T104</f>
        <v>0</v>
      </c>
      <c r="V104" s="126"/>
      <c r="W104" s="119"/>
      <c r="X104" s="118">
        <f>V104*W104</f>
        <v>0</v>
      </c>
      <c r="Y104" s="126"/>
      <c r="Z104" s="119"/>
      <c r="AA104" s="118">
        <f>Y104*Z104</f>
        <v>0</v>
      </c>
      <c r="AB104" s="126"/>
      <c r="AC104" s="119"/>
      <c r="AD104" s="118">
        <f>AB104*AC104</f>
        <v>0</v>
      </c>
      <c r="AE104" s="126"/>
      <c r="AF104" s="119"/>
      <c r="AG104" s="118">
        <f>AE104*AF104</f>
        <v>0</v>
      </c>
      <c r="AH104" s="126">
        <v>3</v>
      </c>
      <c r="AI104" s="119">
        <v>70</v>
      </c>
      <c r="AJ104" s="118">
        <f>AH104*AI104</f>
        <v>210</v>
      </c>
      <c r="AK104" s="126">
        <v>3</v>
      </c>
      <c r="AL104" s="119">
        <v>70</v>
      </c>
      <c r="AM104" s="118">
        <f>AK104*AL104</f>
        <v>210</v>
      </c>
      <c r="AN104" s="126">
        <v>3</v>
      </c>
      <c r="AO104" s="119">
        <v>70</v>
      </c>
      <c r="AP104" s="118">
        <f>AN104*AO104</f>
        <v>210</v>
      </c>
      <c r="AQ104" s="92">
        <f>I104+L104+O104+R104+U104+X104+AA104+AD104+AG104+AJ104+AM104+AP104</f>
        <v>1050</v>
      </c>
      <c r="AR104" s="120">
        <f>AQ104/AR$5</f>
        <v>323.0769230769231</v>
      </c>
      <c r="AS104" s="121">
        <f>AQ104/AS$5</f>
        <v>254.85436893203882</v>
      </c>
    </row>
    <row r="105" spans="1:46" s="102" customFormat="1" ht="14.25" collapsed="1" thickBot="1">
      <c r="A105" s="3"/>
      <c r="B105" s="93" t="s">
        <v>40</v>
      </c>
      <c r="C105" s="94"/>
      <c r="D105" s="94"/>
      <c r="E105" s="94"/>
      <c r="F105" s="165"/>
      <c r="G105" s="16"/>
      <c r="H105" s="17"/>
      <c r="I105" s="157">
        <f>I106+I107</f>
        <v>450</v>
      </c>
      <c r="J105" s="65"/>
      <c r="K105" s="18"/>
      <c r="L105" s="157">
        <f>L106+L107</f>
        <v>700</v>
      </c>
      <c r="M105" s="65"/>
      <c r="N105" s="18"/>
      <c r="O105" s="157">
        <f>O106+O107</f>
        <v>800</v>
      </c>
      <c r="P105" s="65"/>
      <c r="Q105" s="18"/>
      <c r="R105" s="157">
        <f>R106+R107</f>
        <v>800</v>
      </c>
      <c r="S105" s="65"/>
      <c r="T105" s="18"/>
      <c r="U105" s="157">
        <f>U106+U107</f>
        <v>800</v>
      </c>
      <c r="V105" s="65"/>
      <c r="W105" s="18"/>
      <c r="X105" s="157">
        <f>X106+X107</f>
        <v>800</v>
      </c>
      <c r="Y105" s="65"/>
      <c r="Z105" s="18"/>
      <c r="AA105" s="157">
        <f>AA106+AA107</f>
        <v>1000</v>
      </c>
      <c r="AB105" s="157">
        <f aca="true" t="shared" si="25" ref="AB105:AP105">AB106+AB107</f>
        <v>1000</v>
      </c>
      <c r="AC105" s="157">
        <f t="shared" si="25"/>
        <v>1000</v>
      </c>
      <c r="AD105" s="157">
        <f t="shared" si="25"/>
        <v>1000</v>
      </c>
      <c r="AE105" s="157">
        <f t="shared" si="25"/>
        <v>1000</v>
      </c>
      <c r="AF105" s="157">
        <f t="shared" si="25"/>
        <v>1000</v>
      </c>
      <c r="AG105" s="157">
        <f t="shared" si="25"/>
        <v>1000</v>
      </c>
      <c r="AH105" s="157">
        <f t="shared" si="25"/>
        <v>1000</v>
      </c>
      <c r="AI105" s="157">
        <f t="shared" si="25"/>
        <v>1000</v>
      </c>
      <c r="AJ105" s="157">
        <f t="shared" si="25"/>
        <v>1000</v>
      </c>
      <c r="AK105" s="157">
        <f t="shared" si="25"/>
        <v>1000</v>
      </c>
      <c r="AL105" s="157">
        <f t="shared" si="25"/>
        <v>1000</v>
      </c>
      <c r="AM105" s="157">
        <f t="shared" si="25"/>
        <v>1000</v>
      </c>
      <c r="AN105" s="157">
        <f t="shared" si="25"/>
        <v>1000</v>
      </c>
      <c r="AO105" s="157">
        <f t="shared" si="25"/>
        <v>1000</v>
      </c>
      <c r="AP105" s="157">
        <f t="shared" si="25"/>
        <v>1000</v>
      </c>
      <c r="AQ105" s="85">
        <f>I105+L105+O105+R105+U105+X105+AA105+AD105+AG105+AJ105+AM105+AP105</f>
        <v>10350</v>
      </c>
      <c r="AR105" s="100">
        <f t="shared" si="10"/>
        <v>3184.6153846153848</v>
      </c>
      <c r="AS105" s="84">
        <f t="shared" si="11"/>
        <v>2512.135922330097</v>
      </c>
      <c r="AT105" s="101"/>
    </row>
    <row r="106" spans="2:45" s="91" customFormat="1" ht="12.75" customHeight="1" hidden="1" outlineLevel="1">
      <c r="B106" s="90"/>
      <c r="E106" s="91" t="s">
        <v>58</v>
      </c>
      <c r="G106" s="130"/>
      <c r="H106" s="131"/>
      <c r="I106" s="118">
        <v>250</v>
      </c>
      <c r="J106" s="126"/>
      <c r="K106" s="119"/>
      <c r="L106" s="118">
        <v>400</v>
      </c>
      <c r="M106" s="126"/>
      <c r="N106" s="119"/>
      <c r="O106" s="118">
        <v>500</v>
      </c>
      <c r="P106" s="126"/>
      <c r="Q106" s="119"/>
      <c r="R106" s="118">
        <v>500</v>
      </c>
      <c r="S106" s="126"/>
      <c r="T106" s="119"/>
      <c r="U106" s="118">
        <v>500</v>
      </c>
      <c r="V106" s="126"/>
      <c r="W106" s="119"/>
      <c r="X106" s="118">
        <v>500</v>
      </c>
      <c r="Y106" s="126"/>
      <c r="Z106" s="119"/>
      <c r="AA106" s="118">
        <v>600</v>
      </c>
      <c r="AB106" s="118">
        <v>600</v>
      </c>
      <c r="AC106" s="118">
        <v>600</v>
      </c>
      <c r="AD106" s="118">
        <v>600</v>
      </c>
      <c r="AE106" s="118">
        <v>600</v>
      </c>
      <c r="AF106" s="118">
        <v>600</v>
      </c>
      <c r="AG106" s="118">
        <v>600</v>
      </c>
      <c r="AH106" s="118">
        <v>600</v>
      </c>
      <c r="AI106" s="118">
        <v>600</v>
      </c>
      <c r="AJ106" s="118">
        <v>600</v>
      </c>
      <c r="AK106" s="118">
        <v>600</v>
      </c>
      <c r="AL106" s="118">
        <v>600</v>
      </c>
      <c r="AM106" s="118">
        <v>600</v>
      </c>
      <c r="AN106" s="118">
        <v>600</v>
      </c>
      <c r="AO106" s="118">
        <v>600</v>
      </c>
      <c r="AP106" s="118">
        <v>600</v>
      </c>
      <c r="AQ106" s="92">
        <f>I106+L106+O106+R106+U106+X106+AA106+AD106+AG106+AJ106+AM106+AP106</f>
        <v>6250</v>
      </c>
      <c r="AR106" s="112">
        <f t="shared" si="10"/>
        <v>1923.076923076923</v>
      </c>
      <c r="AS106" s="113">
        <f t="shared" si="11"/>
        <v>1516.9902912621358</v>
      </c>
    </row>
    <row r="107" spans="2:45" s="91" customFormat="1" ht="12.75" customHeight="1" hidden="1" outlineLevel="1" thickBot="1">
      <c r="B107" s="90"/>
      <c r="E107" s="91" t="s">
        <v>59</v>
      </c>
      <c r="G107" s="130"/>
      <c r="H107" s="131"/>
      <c r="I107" s="118">
        <v>200</v>
      </c>
      <c r="J107" s="126"/>
      <c r="K107" s="119"/>
      <c r="L107" s="118">
        <v>300</v>
      </c>
      <c r="M107" s="126"/>
      <c r="N107" s="119"/>
      <c r="O107" s="118">
        <v>300</v>
      </c>
      <c r="P107" s="126"/>
      <c r="Q107" s="119"/>
      <c r="R107" s="118">
        <v>300</v>
      </c>
      <c r="S107" s="126"/>
      <c r="T107" s="119"/>
      <c r="U107" s="118">
        <v>300</v>
      </c>
      <c r="V107" s="126"/>
      <c r="W107" s="119"/>
      <c r="X107" s="118">
        <v>300</v>
      </c>
      <c r="Y107" s="126"/>
      <c r="Z107" s="119"/>
      <c r="AA107" s="118">
        <v>400</v>
      </c>
      <c r="AB107" s="118">
        <v>400</v>
      </c>
      <c r="AC107" s="118">
        <v>400</v>
      </c>
      <c r="AD107" s="118">
        <v>400</v>
      </c>
      <c r="AE107" s="118">
        <v>400</v>
      </c>
      <c r="AF107" s="118">
        <v>400</v>
      </c>
      <c r="AG107" s="118">
        <v>400</v>
      </c>
      <c r="AH107" s="118">
        <v>400</v>
      </c>
      <c r="AI107" s="118">
        <v>400</v>
      </c>
      <c r="AJ107" s="118">
        <v>400</v>
      </c>
      <c r="AK107" s="118">
        <v>400</v>
      </c>
      <c r="AL107" s="118">
        <v>400</v>
      </c>
      <c r="AM107" s="118">
        <v>400</v>
      </c>
      <c r="AN107" s="118">
        <v>400</v>
      </c>
      <c r="AO107" s="118">
        <v>400</v>
      </c>
      <c r="AP107" s="118">
        <v>400</v>
      </c>
      <c r="AQ107" s="92">
        <f>I107+L107+O107+R107+U107+X107+AA107+AD107+AG107+AJ107+AM107+AP107</f>
        <v>4100</v>
      </c>
      <c r="AR107" s="112">
        <f t="shared" si="10"/>
        <v>1261.5384615384614</v>
      </c>
      <c r="AS107" s="113">
        <f t="shared" si="11"/>
        <v>995.1456310679612</v>
      </c>
    </row>
    <row r="108" spans="1:46" s="102" customFormat="1" ht="14.25" collapsed="1" thickBot="1">
      <c r="A108" s="3"/>
      <c r="B108" s="93" t="s">
        <v>41</v>
      </c>
      <c r="C108" s="94"/>
      <c r="D108" s="94"/>
      <c r="E108" s="94"/>
      <c r="F108" s="165"/>
      <c r="G108" s="16"/>
      <c r="H108" s="17"/>
      <c r="I108" s="157">
        <f>I109+I110</f>
        <v>493</v>
      </c>
      <c r="J108" s="65"/>
      <c r="K108" s="18"/>
      <c r="L108" s="157">
        <f>SUM(L109:L110)</f>
        <v>593</v>
      </c>
      <c r="M108" s="65"/>
      <c r="N108" s="18"/>
      <c r="O108" s="157">
        <f>SUM(O109:O110)</f>
        <v>593</v>
      </c>
      <c r="P108" s="65"/>
      <c r="Q108" s="18"/>
      <c r="R108" s="157">
        <f>SUM(R109:R110)</f>
        <v>593</v>
      </c>
      <c r="S108" s="65"/>
      <c r="T108" s="18"/>
      <c r="U108" s="157">
        <f>SUM(U109:U110)</f>
        <v>593</v>
      </c>
      <c r="V108" s="65"/>
      <c r="W108" s="18"/>
      <c r="X108" s="157">
        <f>SUM(X109:X110)</f>
        <v>593</v>
      </c>
      <c r="Y108" s="65"/>
      <c r="Z108" s="18"/>
      <c r="AA108" s="157">
        <f>SUM(AA109:AA110)</f>
        <v>693</v>
      </c>
      <c r="AB108" s="157">
        <f aca="true" t="shared" si="26" ref="AB108:AP108">SUM(AB109:AB110)</f>
        <v>693</v>
      </c>
      <c r="AC108" s="157">
        <f t="shared" si="26"/>
        <v>693</v>
      </c>
      <c r="AD108" s="157">
        <f t="shared" si="26"/>
        <v>693</v>
      </c>
      <c r="AE108" s="157">
        <f t="shared" si="26"/>
        <v>693</v>
      </c>
      <c r="AF108" s="157">
        <f t="shared" si="26"/>
        <v>693</v>
      </c>
      <c r="AG108" s="157">
        <f t="shared" si="26"/>
        <v>693</v>
      </c>
      <c r="AH108" s="157">
        <f t="shared" si="26"/>
        <v>693</v>
      </c>
      <c r="AI108" s="157">
        <f t="shared" si="26"/>
        <v>693</v>
      </c>
      <c r="AJ108" s="157">
        <f t="shared" si="26"/>
        <v>693</v>
      </c>
      <c r="AK108" s="157">
        <f t="shared" si="26"/>
        <v>693</v>
      </c>
      <c r="AL108" s="157">
        <f t="shared" si="26"/>
        <v>693</v>
      </c>
      <c r="AM108" s="157">
        <f t="shared" si="26"/>
        <v>693</v>
      </c>
      <c r="AN108" s="157">
        <f t="shared" si="26"/>
        <v>693</v>
      </c>
      <c r="AO108" s="157">
        <f t="shared" si="26"/>
        <v>693</v>
      </c>
      <c r="AP108" s="157">
        <f t="shared" si="26"/>
        <v>693</v>
      </c>
      <c r="AQ108" s="85">
        <f>I108+L108+O108+R108+U108+X108+AA108+AD108+AG108+AJ108+AM108+AP108</f>
        <v>7616</v>
      </c>
      <c r="AR108" s="100">
        <f t="shared" si="10"/>
        <v>2343.3846153846152</v>
      </c>
      <c r="AS108" s="84">
        <f t="shared" si="11"/>
        <v>1848.5436893203882</v>
      </c>
      <c r="AT108" s="101"/>
    </row>
    <row r="109" spans="1:46" s="102" customFormat="1" ht="12.75" customHeight="1" hidden="1" outlineLevel="2" collapsed="1">
      <c r="A109" s="3"/>
      <c r="B109" s="52"/>
      <c r="C109" s="115"/>
      <c r="D109" s="6"/>
      <c r="E109" s="115" t="s">
        <v>110</v>
      </c>
      <c r="F109" s="2"/>
      <c r="G109" s="21"/>
      <c r="H109" s="22"/>
      <c r="I109" s="70">
        <v>200</v>
      </c>
      <c r="J109" s="158"/>
      <c r="K109" s="159"/>
      <c r="L109" s="70">
        <v>300</v>
      </c>
      <c r="M109" s="158"/>
      <c r="N109" s="159"/>
      <c r="O109" s="70">
        <v>300</v>
      </c>
      <c r="P109" s="158"/>
      <c r="Q109" s="159"/>
      <c r="R109" s="70">
        <v>300</v>
      </c>
      <c r="S109" s="158"/>
      <c r="T109" s="159"/>
      <c r="U109" s="70">
        <v>300</v>
      </c>
      <c r="V109" s="158"/>
      <c r="W109" s="159"/>
      <c r="X109" s="70">
        <v>300</v>
      </c>
      <c r="Y109" s="158"/>
      <c r="Z109" s="159"/>
      <c r="AA109" s="70">
        <v>400</v>
      </c>
      <c r="AB109" s="70">
        <v>400</v>
      </c>
      <c r="AC109" s="70">
        <v>400</v>
      </c>
      <c r="AD109" s="70">
        <v>400</v>
      </c>
      <c r="AE109" s="70">
        <v>400</v>
      </c>
      <c r="AF109" s="70">
        <v>400</v>
      </c>
      <c r="AG109" s="70">
        <v>400</v>
      </c>
      <c r="AH109" s="70">
        <v>400</v>
      </c>
      <c r="AI109" s="70">
        <v>400</v>
      </c>
      <c r="AJ109" s="70">
        <v>400</v>
      </c>
      <c r="AK109" s="70">
        <v>400</v>
      </c>
      <c r="AL109" s="70">
        <v>400</v>
      </c>
      <c r="AM109" s="70">
        <v>400</v>
      </c>
      <c r="AN109" s="70">
        <v>400</v>
      </c>
      <c r="AO109" s="70">
        <v>400</v>
      </c>
      <c r="AP109" s="70">
        <v>400</v>
      </c>
      <c r="AQ109" s="111">
        <f>I109+L109+O109+R109+U109+X109+AA109+AD109+AG109+AJ109+AM109+AP109</f>
        <v>4100</v>
      </c>
      <c r="AR109" s="112">
        <f t="shared" si="10"/>
        <v>1261.5384615384614</v>
      </c>
      <c r="AS109" s="113">
        <f t="shared" si="11"/>
        <v>995.1456310679612</v>
      </c>
      <c r="AT109" s="101"/>
    </row>
    <row r="110" spans="1:46" s="102" customFormat="1" ht="12.75" customHeight="1" hidden="1" outlineLevel="2" thickBot="1">
      <c r="A110" s="3"/>
      <c r="B110" s="52"/>
      <c r="C110" s="115"/>
      <c r="D110" s="6"/>
      <c r="E110" s="115" t="s">
        <v>75</v>
      </c>
      <c r="F110" s="2"/>
      <c r="G110" s="21"/>
      <c r="H110" s="22"/>
      <c r="I110" s="70">
        <v>293</v>
      </c>
      <c r="J110" s="158"/>
      <c r="K110" s="159"/>
      <c r="L110" s="70">
        <v>293</v>
      </c>
      <c r="M110" s="158"/>
      <c r="N110" s="159"/>
      <c r="O110" s="70">
        <v>293</v>
      </c>
      <c r="P110" s="158"/>
      <c r="Q110" s="159"/>
      <c r="R110" s="70">
        <v>293</v>
      </c>
      <c r="S110" s="158"/>
      <c r="T110" s="159"/>
      <c r="U110" s="70">
        <v>293</v>
      </c>
      <c r="V110" s="158"/>
      <c r="W110" s="159"/>
      <c r="X110" s="70">
        <v>293</v>
      </c>
      <c r="Y110" s="158"/>
      <c r="Z110" s="159"/>
      <c r="AA110" s="70">
        <v>293</v>
      </c>
      <c r="AB110" s="70">
        <v>293</v>
      </c>
      <c r="AC110" s="70">
        <v>293</v>
      </c>
      <c r="AD110" s="70">
        <v>293</v>
      </c>
      <c r="AE110" s="70">
        <v>293</v>
      </c>
      <c r="AF110" s="70">
        <v>293</v>
      </c>
      <c r="AG110" s="70">
        <v>293</v>
      </c>
      <c r="AH110" s="70">
        <v>293</v>
      </c>
      <c r="AI110" s="70">
        <v>293</v>
      </c>
      <c r="AJ110" s="70">
        <v>293</v>
      </c>
      <c r="AK110" s="70">
        <v>293</v>
      </c>
      <c r="AL110" s="70">
        <v>293</v>
      </c>
      <c r="AM110" s="70">
        <v>293</v>
      </c>
      <c r="AN110" s="70">
        <v>293</v>
      </c>
      <c r="AO110" s="70">
        <v>293</v>
      </c>
      <c r="AP110" s="70">
        <v>293</v>
      </c>
      <c r="AQ110" s="111"/>
      <c r="AR110" s="112">
        <f t="shared" si="10"/>
        <v>0</v>
      </c>
      <c r="AS110" s="113">
        <f t="shared" si="11"/>
        <v>0</v>
      </c>
      <c r="AT110" s="101"/>
    </row>
    <row r="111" spans="1:46" s="102" customFormat="1" ht="14.25" collapsed="1" thickBot="1">
      <c r="A111" s="3"/>
      <c r="B111" s="93" t="s">
        <v>42</v>
      </c>
      <c r="C111" s="94"/>
      <c r="D111" s="94"/>
      <c r="E111" s="94"/>
      <c r="F111" s="165"/>
      <c r="G111" s="16"/>
      <c r="H111" s="17"/>
      <c r="I111" s="157">
        <f>I112+I113</f>
        <v>792</v>
      </c>
      <c r="J111" s="65"/>
      <c r="K111" s="18"/>
      <c r="L111" s="157">
        <f>L112+L113</f>
        <v>984</v>
      </c>
      <c r="M111" s="65"/>
      <c r="N111" s="18"/>
      <c r="O111" s="157">
        <f>O112+O113</f>
        <v>984</v>
      </c>
      <c r="P111" s="65"/>
      <c r="Q111" s="18"/>
      <c r="R111" s="157">
        <f>R112+R113</f>
        <v>984</v>
      </c>
      <c r="S111" s="65"/>
      <c r="T111" s="18"/>
      <c r="U111" s="157">
        <f>U112+U113</f>
        <v>984</v>
      </c>
      <c r="V111" s="65"/>
      <c r="W111" s="18"/>
      <c r="X111" s="157">
        <f>X112+X113</f>
        <v>984</v>
      </c>
      <c r="Y111" s="65"/>
      <c r="Z111" s="18"/>
      <c r="AA111" s="157">
        <f>AA112+AA113</f>
        <v>984</v>
      </c>
      <c r="AB111" s="65"/>
      <c r="AC111" s="18"/>
      <c r="AD111" s="157">
        <f>AD112+AD113</f>
        <v>984</v>
      </c>
      <c r="AE111" s="65"/>
      <c r="AF111" s="18"/>
      <c r="AG111" s="157">
        <f>AG112+AG113</f>
        <v>984</v>
      </c>
      <c r="AH111" s="65"/>
      <c r="AI111" s="18"/>
      <c r="AJ111" s="157">
        <f>AJ112+AJ113</f>
        <v>984</v>
      </c>
      <c r="AK111" s="65"/>
      <c r="AL111" s="18"/>
      <c r="AM111" s="157">
        <f>AM112+AM113</f>
        <v>984</v>
      </c>
      <c r="AN111" s="65"/>
      <c r="AO111" s="18"/>
      <c r="AP111" s="157">
        <f>AP112+AP113</f>
        <v>984</v>
      </c>
      <c r="AQ111" s="85">
        <f>I111+L111+O111+R111+U111+X111+AA111+AD111+AG111+AJ111+AM111+AP111</f>
        <v>11616</v>
      </c>
      <c r="AR111" s="100">
        <f t="shared" si="10"/>
        <v>3574.153846153846</v>
      </c>
      <c r="AS111" s="84">
        <f t="shared" si="11"/>
        <v>2819.4174757281553</v>
      </c>
      <c r="AT111" s="101"/>
    </row>
    <row r="112" spans="1:46" s="102" customFormat="1" ht="12.75" customHeight="1" hidden="1" outlineLevel="1">
      <c r="A112" s="3"/>
      <c r="B112" s="52"/>
      <c r="C112" s="86"/>
      <c r="D112" s="6"/>
      <c r="E112" s="7" t="s">
        <v>76</v>
      </c>
      <c r="F112" s="2"/>
      <c r="G112" s="160">
        <v>36</v>
      </c>
      <c r="H112" s="161">
        <v>12</v>
      </c>
      <c r="I112" s="162">
        <f>G112*H112</f>
        <v>432</v>
      </c>
      <c r="J112" s="160">
        <v>52</v>
      </c>
      <c r="K112" s="161">
        <v>12</v>
      </c>
      <c r="L112" s="162">
        <f>J112*K112</f>
        <v>624</v>
      </c>
      <c r="M112" s="160">
        <v>52</v>
      </c>
      <c r="N112" s="161">
        <v>12</v>
      </c>
      <c r="O112" s="162">
        <f>M112*N112</f>
        <v>624</v>
      </c>
      <c r="P112" s="160">
        <v>52</v>
      </c>
      <c r="Q112" s="161">
        <v>12</v>
      </c>
      <c r="R112" s="162">
        <f>P112*Q112</f>
        <v>624</v>
      </c>
      <c r="S112" s="160">
        <v>52</v>
      </c>
      <c r="T112" s="161">
        <v>12</v>
      </c>
      <c r="U112" s="162">
        <f>S112*T112</f>
        <v>624</v>
      </c>
      <c r="V112" s="160">
        <v>52</v>
      </c>
      <c r="W112" s="161">
        <v>12</v>
      </c>
      <c r="X112" s="162">
        <f>V112*W112</f>
        <v>624</v>
      </c>
      <c r="Y112" s="160">
        <v>52</v>
      </c>
      <c r="Z112" s="161">
        <v>12</v>
      </c>
      <c r="AA112" s="162">
        <f>Y112*Z112</f>
        <v>624</v>
      </c>
      <c r="AB112" s="160">
        <v>52</v>
      </c>
      <c r="AC112" s="161">
        <v>12</v>
      </c>
      <c r="AD112" s="162">
        <f>AB112*AC112</f>
        <v>624</v>
      </c>
      <c r="AE112" s="160">
        <v>52</v>
      </c>
      <c r="AF112" s="161">
        <v>12</v>
      </c>
      <c r="AG112" s="162">
        <f>AE112*AF112</f>
        <v>624</v>
      </c>
      <c r="AH112" s="160">
        <v>52</v>
      </c>
      <c r="AI112" s="161">
        <v>12</v>
      </c>
      <c r="AJ112" s="162">
        <f>AH112*AI112</f>
        <v>624</v>
      </c>
      <c r="AK112" s="160">
        <v>52</v>
      </c>
      <c r="AL112" s="161">
        <v>12</v>
      </c>
      <c r="AM112" s="162">
        <f>AK112*AL112</f>
        <v>624</v>
      </c>
      <c r="AN112" s="160">
        <v>52</v>
      </c>
      <c r="AO112" s="161">
        <v>12</v>
      </c>
      <c r="AP112" s="162">
        <f>AN112*AO112</f>
        <v>624</v>
      </c>
      <c r="AQ112" s="127">
        <f>I112+L112+O112+R112+U112+X112+AA112+AD112+AG112+AJ112+AM112+AP112</f>
        <v>7296</v>
      </c>
      <c r="AR112" s="120">
        <f t="shared" si="10"/>
        <v>2244.923076923077</v>
      </c>
      <c r="AS112" s="121">
        <f t="shared" si="11"/>
        <v>1770.873786407767</v>
      </c>
      <c r="AT112" s="101"/>
    </row>
    <row r="113" spans="2:45" s="91" customFormat="1" ht="12.75" customHeight="1" hidden="1" outlineLevel="1" thickBot="1">
      <c r="B113" s="90"/>
      <c r="E113" s="91" t="s">
        <v>77</v>
      </c>
      <c r="G113" s="160">
        <v>30</v>
      </c>
      <c r="H113" s="163">
        <v>12</v>
      </c>
      <c r="I113" s="162">
        <f>G113*H113</f>
        <v>360</v>
      </c>
      <c r="J113" s="160">
        <v>30</v>
      </c>
      <c r="K113" s="163">
        <v>12</v>
      </c>
      <c r="L113" s="162">
        <f>J113*K113</f>
        <v>360</v>
      </c>
      <c r="M113" s="160">
        <v>30</v>
      </c>
      <c r="N113" s="163">
        <v>12</v>
      </c>
      <c r="O113" s="162">
        <f>M113*N113</f>
        <v>360</v>
      </c>
      <c r="P113" s="160">
        <v>30</v>
      </c>
      <c r="Q113" s="163">
        <v>12</v>
      </c>
      <c r="R113" s="162">
        <f>P113*Q113</f>
        <v>360</v>
      </c>
      <c r="S113" s="160">
        <v>30</v>
      </c>
      <c r="T113" s="163">
        <v>12</v>
      </c>
      <c r="U113" s="162">
        <f>S113*T113</f>
        <v>360</v>
      </c>
      <c r="V113" s="160">
        <v>30</v>
      </c>
      <c r="W113" s="163">
        <v>12</v>
      </c>
      <c r="X113" s="162">
        <f>V113*W113</f>
        <v>360</v>
      </c>
      <c r="Y113" s="160">
        <v>30</v>
      </c>
      <c r="Z113" s="163">
        <v>12</v>
      </c>
      <c r="AA113" s="162">
        <f>Y113*Z113</f>
        <v>360</v>
      </c>
      <c r="AB113" s="160">
        <v>30</v>
      </c>
      <c r="AC113" s="163">
        <v>12</v>
      </c>
      <c r="AD113" s="162">
        <f>AB113*AC113</f>
        <v>360</v>
      </c>
      <c r="AE113" s="160">
        <v>30</v>
      </c>
      <c r="AF113" s="163">
        <v>12</v>
      </c>
      <c r="AG113" s="162">
        <f>AE113*AF113</f>
        <v>360</v>
      </c>
      <c r="AH113" s="160">
        <v>30</v>
      </c>
      <c r="AI113" s="163">
        <v>12</v>
      </c>
      <c r="AJ113" s="162">
        <f>AH113*AI113</f>
        <v>360</v>
      </c>
      <c r="AK113" s="160">
        <v>30</v>
      </c>
      <c r="AL113" s="163">
        <v>12</v>
      </c>
      <c r="AM113" s="162">
        <f>AK113*AL113</f>
        <v>360</v>
      </c>
      <c r="AN113" s="160">
        <v>30</v>
      </c>
      <c r="AO113" s="163">
        <v>12</v>
      </c>
      <c r="AP113" s="162">
        <f>AN113*AO113</f>
        <v>360</v>
      </c>
      <c r="AQ113" s="92">
        <f>I113+L113+O113+R113+U113+X113+AA113+AD113+AG113+AJ113+AM113+AP113</f>
        <v>4320</v>
      </c>
      <c r="AR113" s="120">
        <f t="shared" si="10"/>
        <v>1329.2307692307693</v>
      </c>
      <c r="AS113" s="121">
        <f t="shared" si="11"/>
        <v>1048.5436893203882</v>
      </c>
    </row>
    <row r="114" spans="1:46" s="102" customFormat="1" ht="14.25" thickBot="1">
      <c r="A114" s="3"/>
      <c r="B114" s="93" t="s">
        <v>43</v>
      </c>
      <c r="C114" s="94"/>
      <c r="D114" s="94"/>
      <c r="E114" s="94"/>
      <c r="F114" s="165"/>
      <c r="G114" s="16"/>
      <c r="H114" s="17"/>
      <c r="I114" s="157">
        <f>H114*G114</f>
        <v>0</v>
      </c>
      <c r="J114" s="65"/>
      <c r="K114" s="18"/>
      <c r="L114" s="157">
        <f>K114*J114</f>
        <v>0</v>
      </c>
      <c r="M114" s="65"/>
      <c r="N114" s="18"/>
      <c r="O114" s="157">
        <f>N114*M114</f>
        <v>0</v>
      </c>
      <c r="P114" s="65"/>
      <c r="Q114" s="18"/>
      <c r="R114" s="157">
        <f>Q114*P114</f>
        <v>0</v>
      </c>
      <c r="S114" s="65"/>
      <c r="T114" s="18"/>
      <c r="U114" s="157">
        <f>T114*S114</f>
        <v>0</v>
      </c>
      <c r="V114" s="65"/>
      <c r="W114" s="18"/>
      <c r="X114" s="157">
        <f>W114*V114</f>
        <v>0</v>
      </c>
      <c r="Y114" s="65"/>
      <c r="Z114" s="18"/>
      <c r="AA114" s="157">
        <f>Z114*Y114</f>
        <v>0</v>
      </c>
      <c r="AB114" s="65"/>
      <c r="AC114" s="18"/>
      <c r="AD114" s="157">
        <f>AC114*AB114</f>
        <v>0</v>
      </c>
      <c r="AE114" s="65"/>
      <c r="AF114" s="18"/>
      <c r="AG114" s="157">
        <f>AF114*AE114</f>
        <v>0</v>
      </c>
      <c r="AH114" s="65"/>
      <c r="AI114" s="18"/>
      <c r="AJ114" s="157">
        <f>AI114*AH114</f>
        <v>0</v>
      </c>
      <c r="AK114" s="65"/>
      <c r="AL114" s="18"/>
      <c r="AM114" s="157">
        <f>AL114*AK114</f>
        <v>0</v>
      </c>
      <c r="AN114" s="65"/>
      <c r="AO114" s="18"/>
      <c r="AP114" s="157">
        <f>AO114*AN114</f>
        <v>0</v>
      </c>
      <c r="AQ114" s="85">
        <f>I114+L114+O114+R114+U114+X114+AA114+AD114+AG114+AJ114+AM114+AP114</f>
        <v>0</v>
      </c>
      <c r="AR114" s="100">
        <f t="shared" si="10"/>
        <v>0</v>
      </c>
      <c r="AS114" s="84">
        <f t="shared" si="11"/>
        <v>0</v>
      </c>
      <c r="AT114" s="101"/>
    </row>
    <row r="115" spans="1:46" s="102" customFormat="1" ht="9.75" customHeight="1" thickBot="1">
      <c r="A115" s="164"/>
      <c r="B115" s="6"/>
      <c r="C115" s="6"/>
      <c r="D115" s="6"/>
      <c r="E115" s="6"/>
      <c r="F115" s="2"/>
      <c r="G115" s="21"/>
      <c r="H115" s="22"/>
      <c r="I115" s="190"/>
      <c r="J115" s="191"/>
      <c r="K115" s="191"/>
      <c r="L115" s="190"/>
      <c r="M115" s="191"/>
      <c r="N115" s="191"/>
      <c r="O115" s="190"/>
      <c r="P115" s="191"/>
      <c r="Q115" s="191"/>
      <c r="R115" s="190"/>
      <c r="S115" s="191"/>
      <c r="T115" s="191"/>
      <c r="U115" s="190"/>
      <c r="V115" s="191"/>
      <c r="W115" s="191"/>
      <c r="X115" s="190"/>
      <c r="Y115" s="191"/>
      <c r="Z115" s="191"/>
      <c r="AA115" s="190"/>
      <c r="AB115" s="191"/>
      <c r="AC115" s="191"/>
      <c r="AD115" s="190"/>
      <c r="AE115" s="191"/>
      <c r="AF115" s="191"/>
      <c r="AG115" s="190"/>
      <c r="AH115" s="191"/>
      <c r="AI115" s="191"/>
      <c r="AJ115" s="190"/>
      <c r="AK115" s="191"/>
      <c r="AL115" s="191"/>
      <c r="AM115" s="190"/>
      <c r="AN115" s="191"/>
      <c r="AO115" s="191"/>
      <c r="AP115" s="190"/>
      <c r="AQ115" s="192"/>
      <c r="AR115" s="192"/>
      <c r="AS115" s="192"/>
      <c r="AT115" s="101"/>
    </row>
    <row r="116" spans="1:46" s="102" customFormat="1" ht="14.25" collapsed="1" thickBot="1">
      <c r="A116" s="3"/>
      <c r="B116" s="93" t="s">
        <v>44</v>
      </c>
      <c r="C116" s="94"/>
      <c r="D116" s="94"/>
      <c r="E116" s="94"/>
      <c r="F116" s="165"/>
      <c r="G116" s="16"/>
      <c r="H116" s="17"/>
      <c r="I116" s="187">
        <f>I117+I118</f>
        <v>0</v>
      </c>
      <c r="J116" s="188"/>
      <c r="K116" s="189"/>
      <c r="L116" s="187">
        <f>L117+L118</f>
        <v>0</v>
      </c>
      <c r="M116" s="188"/>
      <c r="N116" s="189"/>
      <c r="O116" s="187">
        <f>O117+O118</f>
        <v>0</v>
      </c>
      <c r="P116" s="188"/>
      <c r="Q116" s="189"/>
      <c r="R116" s="187">
        <f>R117+R118</f>
        <v>0</v>
      </c>
      <c r="S116" s="188"/>
      <c r="T116" s="189"/>
      <c r="U116" s="187">
        <f>U117+U118</f>
        <v>0</v>
      </c>
      <c r="V116" s="188"/>
      <c r="W116" s="189"/>
      <c r="X116" s="187">
        <f>X117+X118</f>
        <v>0</v>
      </c>
      <c r="Y116" s="188"/>
      <c r="Z116" s="189"/>
      <c r="AA116" s="187">
        <f>AA117+AA118</f>
        <v>0</v>
      </c>
      <c r="AB116" s="188"/>
      <c r="AC116" s="189"/>
      <c r="AD116" s="187">
        <f>AD117+AD118</f>
        <v>0</v>
      </c>
      <c r="AE116" s="188"/>
      <c r="AF116" s="189"/>
      <c r="AG116" s="187">
        <f>AG117+AG118</f>
        <v>0</v>
      </c>
      <c r="AH116" s="188"/>
      <c r="AI116" s="189"/>
      <c r="AJ116" s="187">
        <f>AJ117+AJ118</f>
        <v>0</v>
      </c>
      <c r="AK116" s="188"/>
      <c r="AL116" s="189"/>
      <c r="AM116" s="187">
        <f>AM117+AM118</f>
        <v>0</v>
      </c>
      <c r="AN116" s="188"/>
      <c r="AO116" s="189"/>
      <c r="AP116" s="187">
        <f>AP117+AP118</f>
        <v>0</v>
      </c>
      <c r="AQ116" s="168">
        <f>I116+L116+O116+R116+U116+X116+AA116+AD116+AG116+AJ116+AM116+AP116</f>
        <v>0</v>
      </c>
      <c r="AR116" s="169">
        <f t="shared" si="10"/>
        <v>0</v>
      </c>
      <c r="AS116" s="170">
        <f t="shared" si="11"/>
        <v>0</v>
      </c>
      <c r="AT116" s="101"/>
    </row>
    <row r="117" spans="3:46" ht="12.75" customHeight="1" hidden="1" outlineLevel="1">
      <c r="C117" s="138"/>
      <c r="E117" s="138" t="s">
        <v>45</v>
      </c>
      <c r="G117" s="166"/>
      <c r="H117" s="167"/>
      <c r="I117" s="118"/>
      <c r="J117" s="126"/>
      <c r="K117" s="119"/>
      <c r="L117" s="118"/>
      <c r="M117" s="126"/>
      <c r="N117" s="119"/>
      <c r="O117" s="118"/>
      <c r="P117" s="126"/>
      <c r="Q117" s="119"/>
      <c r="R117" s="118"/>
      <c r="S117" s="126"/>
      <c r="T117" s="119"/>
      <c r="U117" s="118"/>
      <c r="V117" s="126"/>
      <c r="W117" s="119"/>
      <c r="X117" s="118"/>
      <c r="Y117" s="126"/>
      <c r="Z117" s="119"/>
      <c r="AA117" s="118"/>
      <c r="AB117" s="126"/>
      <c r="AC117" s="119"/>
      <c r="AD117" s="118"/>
      <c r="AE117" s="126"/>
      <c r="AF117" s="119"/>
      <c r="AG117" s="118"/>
      <c r="AH117" s="126"/>
      <c r="AI117" s="119"/>
      <c r="AJ117" s="118"/>
      <c r="AK117" s="126"/>
      <c r="AL117" s="119"/>
      <c r="AM117" s="118"/>
      <c r="AN117" s="126"/>
      <c r="AO117" s="119"/>
      <c r="AP117" s="118"/>
      <c r="AQ117" s="92"/>
      <c r="AR117" s="112">
        <f t="shared" si="10"/>
        <v>0</v>
      </c>
      <c r="AS117" s="113">
        <f t="shared" si="11"/>
        <v>0</v>
      </c>
      <c r="AT117" s="91"/>
    </row>
    <row r="118" spans="3:46" ht="12.75" customHeight="1" hidden="1" outlineLevel="1" thickBot="1">
      <c r="C118" s="138"/>
      <c r="G118" s="166"/>
      <c r="H118" s="167"/>
      <c r="I118" s="118"/>
      <c r="J118" s="126"/>
      <c r="K118" s="119"/>
      <c r="L118" s="118"/>
      <c r="M118" s="183"/>
      <c r="N118" s="184"/>
      <c r="O118" s="185"/>
      <c r="P118" s="126"/>
      <c r="Q118" s="119"/>
      <c r="R118" s="118"/>
      <c r="S118" s="126"/>
      <c r="T118" s="119"/>
      <c r="U118" s="118"/>
      <c r="V118" s="126"/>
      <c r="W118" s="119"/>
      <c r="X118" s="118"/>
      <c r="Y118" s="126"/>
      <c r="Z118" s="119"/>
      <c r="AA118" s="118"/>
      <c r="AB118" s="126"/>
      <c r="AC118" s="119"/>
      <c r="AD118" s="118"/>
      <c r="AE118" s="126"/>
      <c r="AF118" s="119"/>
      <c r="AG118" s="118"/>
      <c r="AH118" s="126"/>
      <c r="AI118" s="119"/>
      <c r="AJ118" s="118"/>
      <c r="AK118" s="126"/>
      <c r="AL118" s="119"/>
      <c r="AM118" s="118"/>
      <c r="AN118" s="126"/>
      <c r="AO118" s="119"/>
      <c r="AP118" s="118"/>
      <c r="AQ118" s="92"/>
      <c r="AR118" s="112">
        <f t="shared" si="10"/>
        <v>0</v>
      </c>
      <c r="AS118" s="113">
        <f t="shared" si="11"/>
        <v>0</v>
      </c>
      <c r="AT118" s="91"/>
    </row>
    <row r="119" spans="1:46" s="102" customFormat="1" ht="14.25" collapsed="1" thickBot="1">
      <c r="A119" s="3"/>
      <c r="B119" s="93" t="s">
        <v>78</v>
      </c>
      <c r="C119" s="94"/>
      <c r="D119" s="94"/>
      <c r="E119" s="94"/>
      <c r="F119" s="165"/>
      <c r="G119" s="16"/>
      <c r="H119" s="17"/>
      <c r="I119" s="187">
        <f>I120+I121</f>
        <v>0</v>
      </c>
      <c r="J119" s="188"/>
      <c r="K119" s="189"/>
      <c r="L119" s="187">
        <f>L120+L121</f>
        <v>1000</v>
      </c>
      <c r="M119" s="188"/>
      <c r="N119" s="189"/>
      <c r="O119" s="187">
        <f>O120+O121</f>
        <v>1000</v>
      </c>
      <c r="P119" s="188"/>
      <c r="Q119" s="189"/>
      <c r="R119" s="187">
        <f>R120+R121</f>
        <v>1000</v>
      </c>
      <c r="S119" s="188"/>
      <c r="T119" s="189"/>
      <c r="U119" s="187">
        <f>U120+U121</f>
        <v>1000</v>
      </c>
      <c r="V119" s="188"/>
      <c r="W119" s="189"/>
      <c r="X119" s="187">
        <f>X120+X121</f>
        <v>1000</v>
      </c>
      <c r="Y119" s="188"/>
      <c r="Z119" s="189"/>
      <c r="AA119" s="187">
        <f>AA120+AA121</f>
        <v>1000</v>
      </c>
      <c r="AB119" s="188"/>
      <c r="AC119" s="189"/>
      <c r="AD119" s="187">
        <f>AD120+AD121</f>
        <v>1000</v>
      </c>
      <c r="AE119" s="188"/>
      <c r="AF119" s="189"/>
      <c r="AG119" s="187">
        <f>AG120+AG121</f>
        <v>1000</v>
      </c>
      <c r="AH119" s="188"/>
      <c r="AI119" s="189"/>
      <c r="AJ119" s="187">
        <f>AJ120+AJ121</f>
        <v>1000</v>
      </c>
      <c r="AK119" s="188"/>
      <c r="AL119" s="189"/>
      <c r="AM119" s="187">
        <f>AM120+AM121</f>
        <v>1000</v>
      </c>
      <c r="AN119" s="188"/>
      <c r="AO119" s="189"/>
      <c r="AP119" s="187">
        <f>AP120+AP121</f>
        <v>1000</v>
      </c>
      <c r="AQ119" s="168">
        <f>I119+L119+O119+R119+U119+X119+AA119+AD119+AG119+AJ119+AM119+AP119</f>
        <v>11000</v>
      </c>
      <c r="AR119" s="169">
        <f t="shared" si="10"/>
        <v>3384.6153846153848</v>
      </c>
      <c r="AS119" s="170">
        <f>AQ119/AS$5</f>
        <v>2669.902912621359</v>
      </c>
      <c r="AT119" s="101"/>
    </row>
    <row r="120" spans="3:46" ht="12.75" customHeight="1" hidden="1" outlineLevel="1">
      <c r="C120" s="138"/>
      <c r="E120" s="71" t="s">
        <v>104</v>
      </c>
      <c r="G120" s="166"/>
      <c r="H120" s="167"/>
      <c r="I120" s="118"/>
      <c r="J120" s="126"/>
      <c r="K120" s="119"/>
      <c r="L120" s="119">
        <v>1000</v>
      </c>
      <c r="M120" s="126"/>
      <c r="N120" s="119"/>
      <c r="O120" s="119">
        <v>1000</v>
      </c>
      <c r="P120" s="119">
        <v>1000</v>
      </c>
      <c r="Q120" s="119">
        <v>1000</v>
      </c>
      <c r="R120" s="119">
        <v>1000</v>
      </c>
      <c r="S120" s="119">
        <v>1000</v>
      </c>
      <c r="T120" s="119">
        <v>1000</v>
      </c>
      <c r="U120" s="119">
        <v>1000</v>
      </c>
      <c r="V120" s="119">
        <v>1000</v>
      </c>
      <c r="W120" s="119">
        <v>1000</v>
      </c>
      <c r="X120" s="119">
        <v>1000</v>
      </c>
      <c r="Y120" s="119">
        <v>1000</v>
      </c>
      <c r="Z120" s="119">
        <v>1000</v>
      </c>
      <c r="AA120" s="119">
        <v>1000</v>
      </c>
      <c r="AB120" s="119">
        <v>1000</v>
      </c>
      <c r="AC120" s="119">
        <v>1000</v>
      </c>
      <c r="AD120" s="119">
        <v>1000</v>
      </c>
      <c r="AE120" s="119">
        <v>1000</v>
      </c>
      <c r="AF120" s="119">
        <v>1000</v>
      </c>
      <c r="AG120" s="119">
        <v>1000</v>
      </c>
      <c r="AH120" s="119">
        <v>1000</v>
      </c>
      <c r="AI120" s="119">
        <v>1000</v>
      </c>
      <c r="AJ120" s="119">
        <v>1000</v>
      </c>
      <c r="AK120" s="119">
        <v>1000</v>
      </c>
      <c r="AL120" s="119">
        <v>1000</v>
      </c>
      <c r="AM120" s="119">
        <v>1000</v>
      </c>
      <c r="AN120" s="126"/>
      <c r="AO120" s="119"/>
      <c r="AP120" s="119">
        <v>1000</v>
      </c>
      <c r="AQ120" s="92"/>
      <c r="AR120" s="112">
        <f t="shared" si="10"/>
        <v>0</v>
      </c>
      <c r="AS120" s="113">
        <f>AQ120/AS$5</f>
        <v>0</v>
      </c>
      <c r="AT120" s="91"/>
    </row>
    <row r="121" spans="3:46" ht="12" hidden="1" outlineLevel="1" thickBot="1">
      <c r="C121" s="138"/>
      <c r="G121" s="166"/>
      <c r="H121" s="167"/>
      <c r="I121" s="118"/>
      <c r="J121" s="126"/>
      <c r="K121" s="119"/>
      <c r="L121" s="118"/>
      <c r="M121" s="183"/>
      <c r="N121" s="184"/>
      <c r="O121" s="185"/>
      <c r="P121" s="126"/>
      <c r="Q121" s="119"/>
      <c r="R121" s="118"/>
      <c r="S121" s="126"/>
      <c r="T121" s="119"/>
      <c r="U121" s="118"/>
      <c r="V121" s="126"/>
      <c r="W121" s="119"/>
      <c r="X121" s="118"/>
      <c r="Y121" s="126"/>
      <c r="Z121" s="119"/>
      <c r="AA121" s="118"/>
      <c r="AB121" s="126"/>
      <c r="AC121" s="119"/>
      <c r="AD121" s="118"/>
      <c r="AE121" s="126"/>
      <c r="AF121" s="119"/>
      <c r="AG121" s="118"/>
      <c r="AH121" s="126"/>
      <c r="AI121" s="119"/>
      <c r="AJ121" s="118"/>
      <c r="AK121" s="126"/>
      <c r="AL121" s="119"/>
      <c r="AM121" s="118"/>
      <c r="AN121" s="126"/>
      <c r="AO121" s="119"/>
      <c r="AP121" s="118"/>
      <c r="AQ121" s="92"/>
      <c r="AR121" s="112">
        <f t="shared" si="10"/>
        <v>0</v>
      </c>
      <c r="AS121" s="113">
        <f>AQ121/AS$5</f>
        <v>0</v>
      </c>
      <c r="AT121" s="91"/>
    </row>
    <row r="122" spans="3:46" ht="9.75" customHeight="1" thickBot="1">
      <c r="C122" s="138"/>
      <c r="G122" s="167"/>
      <c r="H122" s="167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91"/>
      <c r="AR122" s="91"/>
      <c r="AS122" s="91"/>
      <c r="AT122" s="91"/>
    </row>
    <row r="123" spans="1:46" s="87" customFormat="1" ht="12" collapsed="1" thickBot="1">
      <c r="A123" s="214" t="s">
        <v>46</v>
      </c>
      <c r="B123" s="215"/>
      <c r="C123" s="215"/>
      <c r="D123" s="215"/>
      <c r="E123" s="215"/>
      <c r="F123" s="215"/>
      <c r="G123" s="171"/>
      <c r="H123" s="172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3"/>
      <c r="AQ123" s="174">
        <f>AQ125+AQ131+AQ133+AQ136</f>
        <v>0</v>
      </c>
      <c r="AR123" s="174">
        <f>AR125+AR131+AR133+AR136</f>
        <v>0</v>
      </c>
      <c r="AS123" s="174">
        <f>AS125+AS131+AS133+AS136</f>
        <v>0</v>
      </c>
      <c r="AT123" s="86"/>
    </row>
    <row r="124" spans="5:42" s="91" customFormat="1" ht="11.25" hidden="1" outlineLevel="1">
      <c r="E124" s="91" t="s">
        <v>105</v>
      </c>
      <c r="G124" s="131"/>
      <c r="H124" s="131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</row>
    <row r="125" spans="4:44" s="91" customFormat="1" ht="11.25" hidden="1" outlineLevel="1">
      <c r="D125" s="114"/>
      <c r="E125" s="91" t="s">
        <v>80</v>
      </c>
      <c r="G125" s="131"/>
      <c r="H125" s="131"/>
      <c r="I125" s="110"/>
      <c r="J125" s="119"/>
      <c r="K125" s="119"/>
      <c r="L125" s="110"/>
      <c r="M125" s="119"/>
      <c r="N125" s="119"/>
      <c r="O125" s="110"/>
      <c r="P125" s="119"/>
      <c r="Q125" s="119"/>
      <c r="R125" s="110"/>
      <c r="S125" s="119"/>
      <c r="T125" s="119"/>
      <c r="U125" s="110"/>
      <c r="V125" s="119"/>
      <c r="W125" s="119"/>
      <c r="X125" s="110"/>
      <c r="Y125" s="119"/>
      <c r="Z125" s="119"/>
      <c r="AA125" s="110"/>
      <c r="AB125" s="119"/>
      <c r="AC125" s="119"/>
      <c r="AD125" s="110"/>
      <c r="AE125" s="119"/>
      <c r="AF125" s="119"/>
      <c r="AG125" s="110"/>
      <c r="AH125" s="119"/>
      <c r="AI125" s="119"/>
      <c r="AJ125" s="110"/>
      <c r="AK125" s="119"/>
      <c r="AL125" s="119"/>
      <c r="AM125" s="110"/>
      <c r="AN125" s="119"/>
      <c r="AO125" s="119"/>
      <c r="AP125" s="110"/>
      <c r="AQ125" s="114"/>
      <c r="AR125" s="114"/>
    </row>
    <row r="126" spans="7:42" s="91" customFormat="1" ht="11.25" hidden="1" outlineLevel="1">
      <c r="G126" s="131"/>
      <c r="H126" s="131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</row>
    <row r="127" spans="7:42" s="91" customFormat="1" ht="11.25" hidden="1" outlineLevel="1">
      <c r="G127" s="131"/>
      <c r="H127" s="131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</row>
    <row r="128" spans="7:42" s="91" customFormat="1" ht="11.25" hidden="1" outlineLevel="1">
      <c r="G128" s="131"/>
      <c r="H128" s="131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</row>
    <row r="129" spans="7:42" s="91" customFormat="1" ht="11.25" hidden="1" outlineLevel="1">
      <c r="G129" s="131"/>
      <c r="H129" s="131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</row>
    <row r="130" spans="7:42" s="91" customFormat="1" ht="11.25" hidden="1" outlineLevel="1">
      <c r="G130" s="131"/>
      <c r="H130" s="131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</row>
    <row r="131" spans="4:44" s="91" customFormat="1" ht="11.25" hidden="1" outlineLevel="1">
      <c r="D131" s="114"/>
      <c r="G131" s="131"/>
      <c r="H131" s="131"/>
      <c r="I131" s="110"/>
      <c r="J131" s="119"/>
      <c r="K131" s="119"/>
      <c r="L131" s="110"/>
      <c r="M131" s="119"/>
      <c r="N131" s="119"/>
      <c r="O131" s="110"/>
      <c r="P131" s="119"/>
      <c r="Q131" s="119"/>
      <c r="R131" s="110"/>
      <c r="S131" s="119"/>
      <c r="T131" s="119"/>
      <c r="U131" s="110"/>
      <c r="V131" s="119"/>
      <c r="W131" s="119"/>
      <c r="X131" s="110"/>
      <c r="Y131" s="119"/>
      <c r="Z131" s="119"/>
      <c r="AA131" s="110"/>
      <c r="AB131" s="119"/>
      <c r="AC131" s="119"/>
      <c r="AD131" s="110"/>
      <c r="AE131" s="119"/>
      <c r="AF131" s="119"/>
      <c r="AG131" s="110"/>
      <c r="AH131" s="119"/>
      <c r="AI131" s="119"/>
      <c r="AJ131" s="110"/>
      <c r="AK131" s="119"/>
      <c r="AL131" s="119"/>
      <c r="AM131" s="110"/>
      <c r="AN131" s="119"/>
      <c r="AO131" s="119"/>
      <c r="AP131" s="110"/>
      <c r="AQ131" s="114"/>
      <c r="AR131" s="114"/>
    </row>
    <row r="132" spans="7:42" s="91" customFormat="1" ht="11.25" hidden="1" outlineLevel="1">
      <c r="G132" s="131"/>
      <c r="H132" s="131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</row>
    <row r="133" spans="4:44" s="91" customFormat="1" ht="11.25" hidden="1" outlineLevel="1">
      <c r="D133" s="114"/>
      <c r="G133" s="131"/>
      <c r="H133" s="131"/>
      <c r="I133" s="110"/>
      <c r="J133" s="119"/>
      <c r="K133" s="119"/>
      <c r="L133" s="110"/>
      <c r="M133" s="119"/>
      <c r="N133" s="119"/>
      <c r="O133" s="110"/>
      <c r="P133" s="119"/>
      <c r="Q133" s="119"/>
      <c r="R133" s="110"/>
      <c r="S133" s="119"/>
      <c r="T133" s="119"/>
      <c r="U133" s="110"/>
      <c r="V133" s="119"/>
      <c r="W133" s="119"/>
      <c r="X133" s="110"/>
      <c r="Y133" s="119"/>
      <c r="Z133" s="119"/>
      <c r="AA133" s="110"/>
      <c r="AB133" s="119"/>
      <c r="AC133" s="119"/>
      <c r="AD133" s="110"/>
      <c r="AE133" s="119"/>
      <c r="AF133" s="119"/>
      <c r="AG133" s="110"/>
      <c r="AH133" s="119"/>
      <c r="AI133" s="119"/>
      <c r="AJ133" s="110"/>
      <c r="AK133" s="119"/>
      <c r="AL133" s="119"/>
      <c r="AM133" s="110"/>
      <c r="AN133" s="119"/>
      <c r="AO133" s="119"/>
      <c r="AP133" s="110"/>
      <c r="AQ133" s="114"/>
      <c r="AR133" s="114"/>
    </row>
    <row r="134" spans="7:42" s="91" customFormat="1" ht="11.25" hidden="1" outlineLevel="1">
      <c r="G134" s="131"/>
      <c r="H134" s="131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</row>
    <row r="135" spans="5:45" s="91" customFormat="1" ht="11.25" hidden="1" outlineLevel="1">
      <c r="E135" s="114"/>
      <c r="F135" s="114"/>
      <c r="G135" s="175"/>
      <c r="H135" s="175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86"/>
      <c r="AR135" s="86"/>
      <c r="AS135" s="114"/>
    </row>
    <row r="136" spans="4:44" s="91" customFormat="1" ht="11.25" hidden="1" outlineLevel="1">
      <c r="D136" s="114"/>
      <c r="G136" s="131"/>
      <c r="H136" s="131"/>
      <c r="I136" s="110"/>
      <c r="J136" s="119"/>
      <c r="K136" s="119"/>
      <c r="L136" s="110"/>
      <c r="M136" s="119"/>
      <c r="N136" s="119"/>
      <c r="O136" s="110"/>
      <c r="P136" s="119"/>
      <c r="Q136" s="119"/>
      <c r="R136" s="110"/>
      <c r="S136" s="119"/>
      <c r="T136" s="119"/>
      <c r="U136" s="110"/>
      <c r="V136" s="119"/>
      <c r="W136" s="119"/>
      <c r="X136" s="110"/>
      <c r="Y136" s="119"/>
      <c r="Z136" s="119"/>
      <c r="AA136" s="110"/>
      <c r="AB136" s="119"/>
      <c r="AC136" s="119"/>
      <c r="AD136" s="110"/>
      <c r="AE136" s="119"/>
      <c r="AF136" s="119"/>
      <c r="AG136" s="110"/>
      <c r="AH136" s="119"/>
      <c r="AI136" s="119"/>
      <c r="AJ136" s="110"/>
      <c r="AK136" s="119"/>
      <c r="AL136" s="119"/>
      <c r="AM136" s="110"/>
      <c r="AN136" s="119"/>
      <c r="AO136" s="119"/>
      <c r="AP136" s="110"/>
      <c r="AQ136" s="114"/>
      <c r="AR136" s="114"/>
    </row>
    <row r="137" spans="5:42" s="91" customFormat="1" ht="11.25" hidden="1" outlineLevel="1">
      <c r="E137" s="122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  <c r="AC137" s="176"/>
      <c r="AD137" s="176"/>
      <c r="AE137" s="176"/>
      <c r="AF137" s="176"/>
      <c r="AG137" s="176"/>
      <c r="AH137" s="176"/>
      <c r="AI137" s="176"/>
      <c r="AJ137" s="176"/>
      <c r="AK137" s="176"/>
      <c r="AL137" s="176"/>
      <c r="AM137" s="176"/>
      <c r="AN137" s="176"/>
      <c r="AO137" s="176"/>
      <c r="AP137" s="176"/>
    </row>
    <row r="138" spans="5:42" s="91" customFormat="1" ht="11.25" hidden="1" outlineLevel="1">
      <c r="E138" s="122"/>
      <c r="G138" s="177"/>
      <c r="H138" s="177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6"/>
      <c r="AF138" s="176"/>
      <c r="AG138" s="176"/>
      <c r="AH138" s="176"/>
      <c r="AI138" s="176"/>
      <c r="AJ138" s="176"/>
      <c r="AK138" s="176"/>
      <c r="AL138" s="176"/>
      <c r="AM138" s="176"/>
      <c r="AN138" s="176"/>
      <c r="AO138" s="176"/>
      <c r="AP138" s="176"/>
    </row>
    <row r="139" spans="5:42" s="91" customFormat="1" ht="11.25" hidden="1" outlineLevel="1">
      <c r="E139" s="122"/>
      <c r="G139" s="177"/>
      <c r="H139" s="177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  <c r="AF139" s="176"/>
      <c r="AG139" s="176"/>
      <c r="AH139" s="176"/>
      <c r="AI139" s="176"/>
      <c r="AJ139" s="176"/>
      <c r="AK139" s="176"/>
      <c r="AL139" s="176"/>
      <c r="AM139" s="176"/>
      <c r="AN139" s="176"/>
      <c r="AO139" s="176"/>
      <c r="AP139" s="176"/>
    </row>
    <row r="140" spans="7:42" s="91" customFormat="1" ht="11.25" hidden="1" outlineLevel="1">
      <c r="G140" s="131"/>
      <c r="H140" s="131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</row>
    <row r="141" spans="7:42" s="91" customFormat="1" ht="11.25" hidden="1" outlineLevel="1">
      <c r="G141" s="131"/>
      <c r="H141" s="131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</row>
    <row r="142" spans="7:8" s="91" customFormat="1" ht="11.25">
      <c r="G142" s="178"/>
      <c r="H142" s="178"/>
    </row>
    <row r="143" spans="7:45" s="91" customFormat="1" ht="11.25">
      <c r="G143" s="178"/>
      <c r="H143" s="178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  <c r="AD143" s="179"/>
      <c r="AE143" s="179"/>
      <c r="AF143" s="179"/>
      <c r="AG143" s="179"/>
      <c r="AH143" s="179"/>
      <c r="AI143" s="179"/>
      <c r="AJ143" s="179"/>
      <c r="AK143" s="179"/>
      <c r="AL143" s="179"/>
      <c r="AM143" s="179"/>
      <c r="AN143" s="179"/>
      <c r="AO143" s="179"/>
      <c r="AP143" s="179"/>
      <c r="AQ143" s="179"/>
      <c r="AR143" s="179"/>
      <c r="AS143" s="179"/>
    </row>
    <row r="144" spans="7:45" s="91" customFormat="1" ht="11.25">
      <c r="G144" s="178"/>
      <c r="H144" s="178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  <c r="AD144" s="179"/>
      <c r="AE144" s="179"/>
      <c r="AF144" s="179"/>
      <c r="AG144" s="179"/>
      <c r="AH144" s="179"/>
      <c r="AI144" s="179"/>
      <c r="AJ144" s="179"/>
      <c r="AK144" s="179"/>
      <c r="AL144" s="179"/>
      <c r="AM144" s="179"/>
      <c r="AN144" s="179"/>
      <c r="AO144" s="179"/>
      <c r="AP144" s="179"/>
      <c r="AQ144" s="179"/>
      <c r="AR144" s="179"/>
      <c r="AS144" s="179"/>
    </row>
    <row r="145" spans="7:45" s="91" customFormat="1" ht="11.25">
      <c r="G145" s="178"/>
      <c r="H145" s="178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  <c r="AD145" s="179"/>
      <c r="AE145" s="179"/>
      <c r="AF145" s="179"/>
      <c r="AG145" s="179"/>
      <c r="AH145" s="179"/>
      <c r="AI145" s="179"/>
      <c r="AJ145" s="179"/>
      <c r="AK145" s="179"/>
      <c r="AL145" s="179"/>
      <c r="AM145" s="179"/>
      <c r="AN145" s="179"/>
      <c r="AO145" s="179"/>
      <c r="AP145" s="179"/>
      <c r="AQ145" s="179"/>
      <c r="AR145" s="179"/>
      <c r="AS145" s="179"/>
    </row>
    <row r="146" spans="7:45" s="91" customFormat="1" ht="11.25">
      <c r="G146" s="178"/>
      <c r="H146" s="178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79"/>
      <c r="AI146" s="179"/>
      <c r="AJ146" s="179"/>
      <c r="AK146" s="179"/>
      <c r="AL146" s="179"/>
      <c r="AM146" s="179"/>
      <c r="AN146" s="179"/>
      <c r="AO146" s="179"/>
      <c r="AP146" s="179"/>
      <c r="AQ146" s="179"/>
      <c r="AR146" s="179"/>
      <c r="AS146" s="179"/>
    </row>
    <row r="147" spans="7:45" s="91" customFormat="1" ht="11.25">
      <c r="G147" s="178"/>
      <c r="H147" s="178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179"/>
    </row>
    <row r="148" spans="7:45" s="91" customFormat="1" ht="11.25">
      <c r="G148" s="178"/>
      <c r="H148" s="178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79"/>
      <c r="AK148" s="179"/>
      <c r="AL148" s="179"/>
      <c r="AM148" s="179"/>
      <c r="AN148" s="179"/>
      <c r="AO148" s="179"/>
      <c r="AP148" s="179"/>
      <c r="AQ148" s="179"/>
      <c r="AR148" s="179"/>
      <c r="AS148" s="179"/>
    </row>
    <row r="149" spans="7:45" s="91" customFormat="1" ht="11.25">
      <c r="G149" s="178"/>
      <c r="H149" s="178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  <c r="AJ149" s="179"/>
      <c r="AK149" s="179"/>
      <c r="AL149" s="179"/>
      <c r="AM149" s="179"/>
      <c r="AN149" s="179"/>
      <c r="AO149" s="179"/>
      <c r="AP149" s="179"/>
      <c r="AQ149" s="179"/>
      <c r="AR149" s="179"/>
      <c r="AS149" s="179"/>
    </row>
    <row r="150" spans="7:45" s="91" customFormat="1" ht="11.25">
      <c r="G150" s="178"/>
      <c r="H150" s="178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79"/>
    </row>
    <row r="151" spans="7:45" s="91" customFormat="1" ht="11.25">
      <c r="G151" s="178"/>
      <c r="H151" s="178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179"/>
    </row>
    <row r="152" spans="7:45" s="91" customFormat="1" ht="11.25">
      <c r="G152" s="178"/>
      <c r="H152" s="178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79"/>
    </row>
    <row r="153" spans="7:45" s="91" customFormat="1" ht="11.25">
      <c r="G153" s="178"/>
      <c r="H153" s="178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79"/>
    </row>
    <row r="154" spans="7:45" s="91" customFormat="1" ht="11.25">
      <c r="G154" s="178"/>
      <c r="H154" s="178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79"/>
    </row>
    <row r="155" spans="7:45" s="91" customFormat="1" ht="11.25">
      <c r="G155" s="178"/>
      <c r="H155" s="178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</row>
    <row r="156" spans="7:45" s="91" customFormat="1" ht="11.25">
      <c r="G156" s="178"/>
      <c r="H156" s="178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79"/>
    </row>
    <row r="157" spans="7:45" s="91" customFormat="1" ht="11.25">
      <c r="G157" s="178"/>
      <c r="H157" s="178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79"/>
      <c r="AR157" s="179"/>
      <c r="AS157" s="179"/>
    </row>
    <row r="158" spans="7:45" s="91" customFormat="1" ht="11.25">
      <c r="G158" s="178"/>
      <c r="H158" s="178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179"/>
    </row>
    <row r="159" spans="7:45" s="91" customFormat="1" ht="11.25">
      <c r="G159" s="178"/>
      <c r="H159" s="178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  <c r="AA159" s="179"/>
      <c r="AB159" s="179"/>
      <c r="AC159" s="179"/>
      <c r="AD159" s="179"/>
      <c r="AE159" s="179"/>
      <c r="AF159" s="179"/>
      <c r="AG159" s="179"/>
      <c r="AH159" s="179"/>
      <c r="AI159" s="179"/>
      <c r="AJ159" s="179"/>
      <c r="AK159" s="179"/>
      <c r="AL159" s="179"/>
      <c r="AM159" s="179"/>
      <c r="AN159" s="179"/>
      <c r="AO159" s="179"/>
      <c r="AP159" s="179"/>
      <c r="AQ159" s="179"/>
      <c r="AR159" s="179"/>
      <c r="AS159" s="179"/>
    </row>
    <row r="160" spans="7:44" s="91" customFormat="1" ht="11.25">
      <c r="G160" s="178"/>
      <c r="H160" s="178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79"/>
      <c r="AB160" s="179"/>
      <c r="AC160" s="179"/>
      <c r="AD160" s="179"/>
      <c r="AE160" s="179"/>
      <c r="AF160" s="179"/>
      <c r="AG160" s="179"/>
      <c r="AH160" s="179"/>
      <c r="AI160" s="179"/>
      <c r="AJ160" s="179"/>
      <c r="AK160" s="179"/>
      <c r="AL160" s="179"/>
      <c r="AM160" s="179"/>
      <c r="AN160" s="179"/>
      <c r="AO160" s="179"/>
      <c r="AP160" s="179"/>
      <c r="AQ160" s="179"/>
      <c r="AR160" s="179"/>
    </row>
    <row r="161" spans="7:8" s="91" customFormat="1" ht="11.25">
      <c r="G161" s="178"/>
      <c r="H161" s="178"/>
    </row>
    <row r="162" spans="7:8" s="91" customFormat="1" ht="11.25">
      <c r="G162" s="178"/>
      <c r="H162" s="178"/>
    </row>
    <row r="163" spans="7:8" s="91" customFormat="1" ht="11.25">
      <c r="G163" s="178"/>
      <c r="H163" s="178"/>
    </row>
    <row r="164" spans="7:8" s="91" customFormat="1" ht="11.25">
      <c r="G164" s="178"/>
      <c r="H164" s="178"/>
    </row>
    <row r="165" spans="7:8" s="91" customFormat="1" ht="11.25">
      <c r="G165" s="178"/>
      <c r="H165" s="178"/>
    </row>
    <row r="166" spans="7:8" s="91" customFormat="1" ht="11.25">
      <c r="G166" s="178"/>
      <c r="H166" s="178"/>
    </row>
    <row r="167" spans="7:8" s="91" customFormat="1" ht="11.25">
      <c r="G167" s="178"/>
      <c r="H167" s="178"/>
    </row>
    <row r="168" spans="7:8" s="91" customFormat="1" ht="11.25">
      <c r="G168" s="178"/>
      <c r="H168" s="178"/>
    </row>
    <row r="169" spans="7:8" s="91" customFormat="1" ht="11.25">
      <c r="G169" s="178"/>
      <c r="H169" s="178"/>
    </row>
    <row r="170" spans="7:8" s="91" customFormat="1" ht="11.25">
      <c r="G170" s="178"/>
      <c r="H170" s="178"/>
    </row>
    <row r="171" spans="7:8" s="91" customFormat="1" ht="11.25">
      <c r="G171" s="178"/>
      <c r="H171" s="178"/>
    </row>
    <row r="172" spans="7:8" s="91" customFormat="1" ht="11.25">
      <c r="G172" s="178"/>
      <c r="H172" s="178"/>
    </row>
    <row r="173" spans="7:8" s="91" customFormat="1" ht="11.25">
      <c r="G173" s="178"/>
      <c r="H173" s="178"/>
    </row>
    <row r="174" spans="7:8" s="91" customFormat="1" ht="11.25">
      <c r="G174" s="178"/>
      <c r="H174" s="178"/>
    </row>
    <row r="175" spans="7:8" s="91" customFormat="1" ht="11.25">
      <c r="G175" s="178"/>
      <c r="H175" s="178"/>
    </row>
    <row r="176" spans="7:8" s="91" customFormat="1" ht="11.25">
      <c r="G176" s="178"/>
      <c r="H176" s="178"/>
    </row>
    <row r="177" spans="7:8" s="91" customFormat="1" ht="11.25">
      <c r="G177" s="178"/>
      <c r="H177" s="178"/>
    </row>
    <row r="178" spans="7:8" s="91" customFormat="1" ht="11.25">
      <c r="G178" s="178"/>
      <c r="H178" s="178"/>
    </row>
    <row r="179" spans="7:8" s="91" customFormat="1" ht="11.25">
      <c r="G179" s="178"/>
      <c r="H179" s="178"/>
    </row>
    <row r="180" spans="7:8" s="91" customFormat="1" ht="11.25">
      <c r="G180" s="178"/>
      <c r="H180" s="178"/>
    </row>
    <row r="181" spans="7:8" s="91" customFormat="1" ht="11.25">
      <c r="G181" s="178"/>
      <c r="H181" s="178"/>
    </row>
    <row r="182" spans="7:8" s="91" customFormat="1" ht="11.25">
      <c r="G182" s="178"/>
      <c r="H182" s="178"/>
    </row>
    <row r="183" spans="7:8" s="91" customFormat="1" ht="11.25">
      <c r="G183" s="178"/>
      <c r="H183" s="178"/>
    </row>
    <row r="184" spans="7:8" s="91" customFormat="1" ht="11.25">
      <c r="G184" s="178"/>
      <c r="H184" s="178"/>
    </row>
    <row r="185" spans="7:8" s="91" customFormat="1" ht="11.25">
      <c r="G185" s="178"/>
      <c r="H185" s="178"/>
    </row>
    <row r="186" spans="7:8" s="91" customFormat="1" ht="11.25">
      <c r="G186" s="178"/>
      <c r="H186" s="178"/>
    </row>
    <row r="187" spans="7:8" s="91" customFormat="1" ht="11.25">
      <c r="G187" s="178"/>
      <c r="H187" s="178"/>
    </row>
    <row r="188" spans="7:8" s="91" customFormat="1" ht="11.25">
      <c r="G188" s="178"/>
      <c r="H188" s="178"/>
    </row>
    <row r="189" spans="7:8" s="91" customFormat="1" ht="11.25">
      <c r="G189" s="178"/>
      <c r="H189" s="178"/>
    </row>
    <row r="190" spans="7:8" s="91" customFormat="1" ht="11.25">
      <c r="G190" s="178"/>
      <c r="H190" s="178"/>
    </row>
    <row r="191" spans="7:8" s="91" customFormat="1" ht="11.25">
      <c r="G191" s="178"/>
      <c r="H191" s="178"/>
    </row>
    <row r="192" spans="7:8" s="91" customFormat="1" ht="11.25">
      <c r="G192" s="178"/>
      <c r="H192" s="178"/>
    </row>
    <row r="193" spans="7:8" s="91" customFormat="1" ht="11.25">
      <c r="G193" s="178"/>
      <c r="H193" s="178"/>
    </row>
    <row r="194" spans="7:8" s="91" customFormat="1" ht="11.25">
      <c r="G194" s="178"/>
      <c r="H194" s="178"/>
    </row>
    <row r="195" spans="7:8" s="91" customFormat="1" ht="11.25">
      <c r="G195" s="178"/>
      <c r="H195" s="178"/>
    </row>
    <row r="196" spans="7:8" s="91" customFormat="1" ht="11.25">
      <c r="G196" s="178"/>
      <c r="H196" s="178"/>
    </row>
    <row r="197" spans="7:8" s="91" customFormat="1" ht="11.25">
      <c r="G197" s="178"/>
      <c r="H197" s="178"/>
    </row>
    <row r="198" spans="7:8" s="91" customFormat="1" ht="11.25">
      <c r="G198" s="178"/>
      <c r="H198" s="178"/>
    </row>
    <row r="199" spans="7:8" s="91" customFormat="1" ht="11.25">
      <c r="G199" s="178"/>
      <c r="H199" s="178"/>
    </row>
    <row r="200" spans="7:8" s="91" customFormat="1" ht="11.25">
      <c r="G200" s="178"/>
      <c r="H200" s="178"/>
    </row>
    <row r="201" spans="7:8" s="91" customFormat="1" ht="11.25">
      <c r="G201" s="178"/>
      <c r="H201" s="178"/>
    </row>
    <row r="202" spans="7:8" s="91" customFormat="1" ht="11.25">
      <c r="G202" s="178"/>
      <c r="H202" s="178"/>
    </row>
    <row r="203" spans="7:8" s="91" customFormat="1" ht="11.25">
      <c r="G203" s="178"/>
      <c r="H203" s="178"/>
    </row>
    <row r="204" spans="7:8" s="91" customFormat="1" ht="11.25">
      <c r="G204" s="178"/>
      <c r="H204" s="178"/>
    </row>
    <row r="205" spans="7:8" s="91" customFormat="1" ht="11.25">
      <c r="G205" s="178"/>
      <c r="H205" s="178"/>
    </row>
    <row r="206" spans="7:8" s="91" customFormat="1" ht="11.25">
      <c r="G206" s="178"/>
      <c r="H206" s="178"/>
    </row>
    <row r="207" spans="7:8" s="91" customFormat="1" ht="11.25">
      <c r="G207" s="178"/>
      <c r="H207" s="178"/>
    </row>
    <row r="208" spans="7:8" s="91" customFormat="1" ht="11.25">
      <c r="G208" s="178"/>
      <c r="H208" s="178"/>
    </row>
    <row r="209" spans="7:8" s="91" customFormat="1" ht="11.25">
      <c r="G209" s="178"/>
      <c r="H209" s="178"/>
    </row>
    <row r="210" spans="7:8" s="91" customFormat="1" ht="11.25">
      <c r="G210" s="178"/>
      <c r="H210" s="178"/>
    </row>
    <row r="211" spans="7:8" s="91" customFormat="1" ht="11.25">
      <c r="G211" s="178"/>
      <c r="H211" s="178"/>
    </row>
    <row r="212" spans="7:8" s="91" customFormat="1" ht="11.25">
      <c r="G212" s="178"/>
      <c r="H212" s="178"/>
    </row>
    <row r="213" spans="7:8" s="91" customFormat="1" ht="11.25">
      <c r="G213" s="178"/>
      <c r="H213" s="178"/>
    </row>
    <row r="214" spans="7:8" s="91" customFormat="1" ht="11.25">
      <c r="G214" s="178"/>
      <c r="H214" s="178"/>
    </row>
    <row r="215" spans="7:8" s="91" customFormat="1" ht="11.25">
      <c r="G215" s="178"/>
      <c r="H215" s="178"/>
    </row>
    <row r="216" spans="7:8" s="91" customFormat="1" ht="11.25">
      <c r="G216" s="178"/>
      <c r="H216" s="178"/>
    </row>
    <row r="217" spans="7:8" s="91" customFormat="1" ht="11.25">
      <c r="G217" s="178"/>
      <c r="H217" s="178"/>
    </row>
    <row r="218" spans="7:8" s="91" customFormat="1" ht="11.25">
      <c r="G218" s="178"/>
      <c r="H218" s="178"/>
    </row>
    <row r="219" spans="7:8" s="91" customFormat="1" ht="11.25">
      <c r="G219" s="178"/>
      <c r="H219" s="178"/>
    </row>
    <row r="220" spans="7:8" s="91" customFormat="1" ht="11.25">
      <c r="G220" s="178"/>
      <c r="H220" s="178"/>
    </row>
    <row r="221" spans="7:8" s="91" customFormat="1" ht="11.25">
      <c r="G221" s="178"/>
      <c r="H221" s="178"/>
    </row>
    <row r="222" spans="7:8" s="91" customFormat="1" ht="11.25">
      <c r="G222" s="178"/>
      <c r="H222" s="178"/>
    </row>
    <row r="223" spans="7:8" s="91" customFormat="1" ht="11.25">
      <c r="G223" s="178"/>
      <c r="H223" s="178"/>
    </row>
    <row r="224" spans="7:8" s="91" customFormat="1" ht="11.25">
      <c r="G224" s="178"/>
      <c r="H224" s="178"/>
    </row>
    <row r="225" spans="7:8" s="91" customFormat="1" ht="11.25">
      <c r="G225" s="178"/>
      <c r="H225" s="178"/>
    </row>
    <row r="226" spans="7:8" s="91" customFormat="1" ht="11.25">
      <c r="G226" s="178"/>
      <c r="H226" s="178"/>
    </row>
    <row r="227" spans="7:8" s="91" customFormat="1" ht="11.25">
      <c r="G227" s="178"/>
      <c r="H227" s="178"/>
    </row>
    <row r="228" spans="7:8" s="91" customFormat="1" ht="11.25">
      <c r="G228" s="178"/>
      <c r="H228" s="178"/>
    </row>
    <row r="229" spans="7:8" s="91" customFormat="1" ht="11.25">
      <c r="G229" s="178"/>
      <c r="H229" s="178"/>
    </row>
    <row r="230" spans="7:8" s="91" customFormat="1" ht="11.25">
      <c r="G230" s="178"/>
      <c r="H230" s="178"/>
    </row>
    <row r="231" spans="7:8" s="91" customFormat="1" ht="11.25">
      <c r="G231" s="178"/>
      <c r="H231" s="178"/>
    </row>
    <row r="232" spans="7:8" s="91" customFormat="1" ht="11.25">
      <c r="G232" s="178"/>
      <c r="H232" s="178"/>
    </row>
    <row r="233" spans="7:8" s="91" customFormat="1" ht="11.25">
      <c r="G233" s="178"/>
      <c r="H233" s="178"/>
    </row>
    <row r="234" spans="7:8" s="91" customFormat="1" ht="11.25">
      <c r="G234" s="178"/>
      <c r="H234" s="178"/>
    </row>
    <row r="235" spans="7:8" s="91" customFormat="1" ht="11.25">
      <c r="G235" s="178"/>
      <c r="H235" s="178"/>
    </row>
    <row r="236" spans="7:8" s="91" customFormat="1" ht="11.25">
      <c r="G236" s="178"/>
      <c r="H236" s="178"/>
    </row>
    <row r="237" spans="7:8" s="91" customFormat="1" ht="11.25">
      <c r="G237" s="178"/>
      <c r="H237" s="178"/>
    </row>
    <row r="238" spans="7:8" s="91" customFormat="1" ht="11.25">
      <c r="G238" s="178"/>
      <c r="H238" s="178"/>
    </row>
    <row r="239" spans="7:8" s="91" customFormat="1" ht="11.25">
      <c r="G239" s="178"/>
      <c r="H239" s="178"/>
    </row>
    <row r="240" spans="7:8" s="91" customFormat="1" ht="11.25">
      <c r="G240" s="178"/>
      <c r="H240" s="178"/>
    </row>
    <row r="241" spans="7:8" s="91" customFormat="1" ht="11.25">
      <c r="G241" s="178"/>
      <c r="H241" s="178"/>
    </row>
    <row r="242" spans="7:8" s="91" customFormat="1" ht="11.25">
      <c r="G242" s="178"/>
      <c r="H242" s="178"/>
    </row>
    <row r="243" spans="7:8" s="91" customFormat="1" ht="11.25">
      <c r="G243" s="178"/>
      <c r="H243" s="178"/>
    </row>
    <row r="244" spans="7:8" s="91" customFormat="1" ht="11.25">
      <c r="G244" s="178"/>
      <c r="H244" s="178"/>
    </row>
    <row r="245" spans="7:8" s="91" customFormat="1" ht="11.25">
      <c r="G245" s="178"/>
      <c r="H245" s="178"/>
    </row>
    <row r="246" spans="7:8" s="91" customFormat="1" ht="11.25">
      <c r="G246" s="178"/>
      <c r="H246" s="178"/>
    </row>
    <row r="247" spans="7:8" s="91" customFormat="1" ht="11.25">
      <c r="G247" s="178"/>
      <c r="H247" s="178"/>
    </row>
    <row r="248" spans="7:8" s="91" customFormat="1" ht="11.25">
      <c r="G248" s="178"/>
      <c r="H248" s="178"/>
    </row>
    <row r="249" spans="7:8" s="91" customFormat="1" ht="11.25">
      <c r="G249" s="178"/>
      <c r="H249" s="178"/>
    </row>
    <row r="250" spans="7:8" s="91" customFormat="1" ht="11.25">
      <c r="G250" s="178"/>
      <c r="H250" s="178"/>
    </row>
    <row r="251" spans="7:8" s="91" customFormat="1" ht="11.25">
      <c r="G251" s="178"/>
      <c r="H251" s="178"/>
    </row>
    <row r="252" spans="7:8" s="91" customFormat="1" ht="11.25">
      <c r="G252" s="178"/>
      <c r="H252" s="178"/>
    </row>
    <row r="253" spans="7:8" s="91" customFormat="1" ht="11.25">
      <c r="G253" s="178"/>
      <c r="H253" s="178"/>
    </row>
    <row r="254" spans="7:8" s="91" customFormat="1" ht="11.25">
      <c r="G254" s="178"/>
      <c r="H254" s="178"/>
    </row>
    <row r="255" spans="7:8" s="91" customFormat="1" ht="11.25">
      <c r="G255" s="178"/>
      <c r="H255" s="178"/>
    </row>
    <row r="256" spans="7:8" s="91" customFormat="1" ht="11.25">
      <c r="G256" s="178"/>
      <c r="H256" s="178"/>
    </row>
    <row r="257" spans="7:8" s="91" customFormat="1" ht="11.25">
      <c r="G257" s="178"/>
      <c r="H257" s="178"/>
    </row>
    <row r="258" spans="7:8" s="91" customFormat="1" ht="11.25">
      <c r="G258" s="178"/>
      <c r="H258" s="178"/>
    </row>
    <row r="259" spans="7:8" s="91" customFormat="1" ht="11.25">
      <c r="G259" s="178"/>
      <c r="H259" s="178"/>
    </row>
    <row r="260" spans="7:8" s="91" customFormat="1" ht="11.25">
      <c r="G260" s="178"/>
      <c r="H260" s="178"/>
    </row>
    <row r="261" spans="7:8" s="91" customFormat="1" ht="11.25">
      <c r="G261" s="178"/>
      <c r="H261" s="178"/>
    </row>
    <row r="262" spans="7:8" s="91" customFormat="1" ht="11.25">
      <c r="G262" s="178"/>
      <c r="H262" s="178"/>
    </row>
    <row r="263" spans="7:8" s="91" customFormat="1" ht="11.25">
      <c r="G263" s="178"/>
      <c r="H263" s="178"/>
    </row>
    <row r="264" spans="7:8" s="91" customFormat="1" ht="11.25">
      <c r="G264" s="178"/>
      <c r="H264" s="178"/>
    </row>
    <row r="265" spans="7:8" s="91" customFormat="1" ht="11.25">
      <c r="G265" s="178"/>
      <c r="H265" s="178"/>
    </row>
    <row r="266" spans="7:8" s="91" customFormat="1" ht="11.25">
      <c r="G266" s="178"/>
      <c r="H266" s="178"/>
    </row>
    <row r="267" spans="7:8" s="91" customFormat="1" ht="11.25">
      <c r="G267" s="178"/>
      <c r="H267" s="178"/>
    </row>
    <row r="268" spans="7:8" s="91" customFormat="1" ht="11.25">
      <c r="G268" s="178"/>
      <c r="H268" s="178"/>
    </row>
    <row r="269" spans="7:8" s="91" customFormat="1" ht="11.25">
      <c r="G269" s="178"/>
      <c r="H269" s="178"/>
    </row>
    <row r="270" spans="7:8" s="91" customFormat="1" ht="11.25">
      <c r="G270" s="178"/>
      <c r="H270" s="178"/>
    </row>
    <row r="271" spans="7:8" s="91" customFormat="1" ht="11.25">
      <c r="G271" s="178"/>
      <c r="H271" s="178"/>
    </row>
    <row r="272" spans="7:8" s="91" customFormat="1" ht="11.25">
      <c r="G272" s="178"/>
      <c r="H272" s="178"/>
    </row>
    <row r="273" spans="7:8" s="91" customFormat="1" ht="11.25">
      <c r="G273" s="178"/>
      <c r="H273" s="178"/>
    </row>
    <row r="274" spans="7:8" s="91" customFormat="1" ht="11.25">
      <c r="G274" s="178"/>
      <c r="H274" s="178"/>
    </row>
    <row r="275" spans="7:8" s="91" customFormat="1" ht="11.25">
      <c r="G275" s="178"/>
      <c r="H275" s="178"/>
    </row>
    <row r="276" spans="7:8" s="91" customFormat="1" ht="11.25">
      <c r="G276" s="178"/>
      <c r="H276" s="178"/>
    </row>
    <row r="277" spans="7:8" s="91" customFormat="1" ht="11.25">
      <c r="G277" s="178"/>
      <c r="H277" s="178"/>
    </row>
    <row r="278" spans="7:8" s="91" customFormat="1" ht="11.25">
      <c r="G278" s="178"/>
      <c r="H278" s="178"/>
    </row>
    <row r="279" spans="7:8" s="91" customFormat="1" ht="11.25">
      <c r="G279" s="178"/>
      <c r="H279" s="178"/>
    </row>
    <row r="280" spans="7:8" s="91" customFormat="1" ht="11.25">
      <c r="G280" s="178"/>
      <c r="H280" s="178"/>
    </row>
    <row r="281" spans="7:8" s="91" customFormat="1" ht="11.25">
      <c r="G281" s="178"/>
      <c r="H281" s="178"/>
    </row>
    <row r="282" spans="7:8" s="91" customFormat="1" ht="11.25">
      <c r="G282" s="178"/>
      <c r="H282" s="178"/>
    </row>
    <row r="283" spans="7:8" s="91" customFormat="1" ht="11.25">
      <c r="G283" s="178"/>
      <c r="H283" s="178"/>
    </row>
    <row r="284" spans="7:8" s="91" customFormat="1" ht="11.25">
      <c r="G284" s="178"/>
      <c r="H284" s="178"/>
    </row>
    <row r="285" spans="7:8" s="91" customFormat="1" ht="11.25">
      <c r="G285" s="178"/>
      <c r="H285" s="178"/>
    </row>
    <row r="286" spans="7:8" s="91" customFormat="1" ht="11.25">
      <c r="G286" s="178"/>
      <c r="H286" s="178"/>
    </row>
    <row r="287" spans="7:8" s="91" customFormat="1" ht="11.25">
      <c r="G287" s="178"/>
      <c r="H287" s="178"/>
    </row>
    <row r="288" spans="7:8" s="91" customFormat="1" ht="11.25">
      <c r="G288" s="178"/>
      <c r="H288" s="178"/>
    </row>
    <row r="289" spans="7:8" s="91" customFormat="1" ht="11.25">
      <c r="G289" s="178"/>
      <c r="H289" s="178"/>
    </row>
    <row r="290" spans="7:8" s="91" customFormat="1" ht="11.25">
      <c r="G290" s="178"/>
      <c r="H290" s="178"/>
    </row>
    <row r="291" spans="7:8" s="91" customFormat="1" ht="11.25">
      <c r="G291" s="178"/>
      <c r="H291" s="178"/>
    </row>
    <row r="292" spans="7:8" s="91" customFormat="1" ht="11.25">
      <c r="G292" s="178"/>
      <c r="H292" s="178"/>
    </row>
    <row r="293" spans="7:8" s="91" customFormat="1" ht="11.25">
      <c r="G293" s="178"/>
      <c r="H293" s="178"/>
    </row>
    <row r="294" spans="7:8" s="91" customFormat="1" ht="11.25">
      <c r="G294" s="178"/>
      <c r="H294" s="178"/>
    </row>
    <row r="295" spans="7:8" s="91" customFormat="1" ht="11.25">
      <c r="G295" s="178"/>
      <c r="H295" s="178"/>
    </row>
    <row r="296" spans="7:8" s="91" customFormat="1" ht="11.25">
      <c r="G296" s="178"/>
      <c r="H296" s="178"/>
    </row>
    <row r="297" spans="7:8" s="91" customFormat="1" ht="11.25">
      <c r="G297" s="178"/>
      <c r="H297" s="178"/>
    </row>
    <row r="298" spans="7:8" s="91" customFormat="1" ht="11.25">
      <c r="G298" s="178"/>
      <c r="H298" s="178"/>
    </row>
    <row r="299" spans="7:8" s="91" customFormat="1" ht="11.25">
      <c r="G299" s="178"/>
      <c r="H299" s="178"/>
    </row>
    <row r="300" spans="7:8" s="91" customFormat="1" ht="11.25">
      <c r="G300" s="178"/>
      <c r="H300" s="178"/>
    </row>
    <row r="301" spans="7:8" s="91" customFormat="1" ht="11.25">
      <c r="G301" s="178"/>
      <c r="H301" s="178"/>
    </row>
    <row r="302" spans="7:8" s="91" customFormat="1" ht="11.25">
      <c r="G302" s="178"/>
      <c r="H302" s="178"/>
    </row>
    <row r="303" spans="7:8" s="91" customFormat="1" ht="11.25">
      <c r="G303" s="178"/>
      <c r="H303" s="178"/>
    </row>
    <row r="304" spans="7:8" s="91" customFormat="1" ht="11.25">
      <c r="G304" s="178"/>
      <c r="H304" s="178"/>
    </row>
    <row r="305" spans="7:8" s="91" customFormat="1" ht="11.25">
      <c r="G305" s="178"/>
      <c r="H305" s="178"/>
    </row>
    <row r="306" spans="7:8" s="91" customFormat="1" ht="11.25">
      <c r="G306" s="178"/>
      <c r="H306" s="178"/>
    </row>
    <row r="307" spans="7:8" s="91" customFormat="1" ht="11.25">
      <c r="G307" s="178"/>
      <c r="H307" s="178"/>
    </row>
    <row r="308" spans="7:8" s="91" customFormat="1" ht="11.25">
      <c r="G308" s="178"/>
      <c r="H308" s="178"/>
    </row>
    <row r="309" spans="7:8" s="91" customFormat="1" ht="11.25">
      <c r="G309" s="178"/>
      <c r="H309" s="178"/>
    </row>
    <row r="310" spans="7:8" s="91" customFormat="1" ht="11.25">
      <c r="G310" s="178"/>
      <c r="H310" s="178"/>
    </row>
    <row r="311" spans="7:8" s="91" customFormat="1" ht="11.25">
      <c r="G311" s="178"/>
      <c r="H311" s="178"/>
    </row>
    <row r="312" spans="7:8" s="91" customFormat="1" ht="11.25">
      <c r="G312" s="178"/>
      <c r="H312" s="178"/>
    </row>
    <row r="313" spans="7:8" s="91" customFormat="1" ht="11.25">
      <c r="G313" s="178"/>
      <c r="H313" s="178"/>
    </row>
    <row r="314" spans="7:8" s="91" customFormat="1" ht="11.25">
      <c r="G314" s="178"/>
      <c r="H314" s="178"/>
    </row>
    <row r="315" spans="7:8" s="91" customFormat="1" ht="11.25">
      <c r="G315" s="178"/>
      <c r="H315" s="178"/>
    </row>
    <row r="316" spans="7:8" s="91" customFormat="1" ht="11.25">
      <c r="G316" s="178"/>
      <c r="H316" s="178"/>
    </row>
    <row r="317" spans="7:8" s="91" customFormat="1" ht="11.25">
      <c r="G317" s="178"/>
      <c r="H317" s="178"/>
    </row>
    <row r="318" spans="7:8" s="91" customFormat="1" ht="11.25">
      <c r="G318" s="178"/>
      <c r="H318" s="178"/>
    </row>
    <row r="319" spans="7:8" s="91" customFormat="1" ht="11.25">
      <c r="G319" s="178"/>
      <c r="H319" s="178"/>
    </row>
    <row r="320" spans="7:8" s="91" customFormat="1" ht="11.25">
      <c r="G320" s="178"/>
      <c r="H320" s="178"/>
    </row>
    <row r="321" spans="7:8" s="91" customFormat="1" ht="11.25">
      <c r="G321" s="178"/>
      <c r="H321" s="178"/>
    </row>
    <row r="322" spans="7:8" s="91" customFormat="1" ht="11.25">
      <c r="G322" s="178"/>
      <c r="H322" s="178"/>
    </row>
    <row r="323" spans="7:8" s="91" customFormat="1" ht="11.25">
      <c r="G323" s="178"/>
      <c r="H323" s="178"/>
    </row>
    <row r="324" spans="7:8" s="91" customFormat="1" ht="11.25">
      <c r="G324" s="178"/>
      <c r="H324" s="178"/>
    </row>
    <row r="325" spans="7:8" s="91" customFormat="1" ht="11.25">
      <c r="G325" s="178"/>
      <c r="H325" s="178"/>
    </row>
    <row r="326" spans="7:8" s="91" customFormat="1" ht="11.25">
      <c r="G326" s="178"/>
      <c r="H326" s="178"/>
    </row>
    <row r="327" spans="7:8" s="91" customFormat="1" ht="11.25">
      <c r="G327" s="178"/>
      <c r="H327" s="178"/>
    </row>
    <row r="328" spans="7:8" s="91" customFormat="1" ht="11.25">
      <c r="G328" s="178"/>
      <c r="H328" s="178"/>
    </row>
    <row r="329" spans="7:8" s="91" customFormat="1" ht="11.25">
      <c r="G329" s="178"/>
      <c r="H329" s="178"/>
    </row>
    <row r="330" spans="7:8" s="91" customFormat="1" ht="11.25">
      <c r="G330" s="178"/>
      <c r="H330" s="178"/>
    </row>
    <row r="331" spans="7:8" s="91" customFormat="1" ht="11.25">
      <c r="G331" s="178"/>
      <c r="H331" s="178"/>
    </row>
    <row r="332" spans="7:8" s="91" customFormat="1" ht="11.25">
      <c r="G332" s="178"/>
      <c r="H332" s="178"/>
    </row>
    <row r="333" spans="7:8" s="91" customFormat="1" ht="11.25">
      <c r="G333" s="178"/>
      <c r="H333" s="178"/>
    </row>
    <row r="334" spans="7:8" s="91" customFormat="1" ht="11.25">
      <c r="G334" s="178"/>
      <c r="H334" s="178"/>
    </row>
    <row r="335" spans="7:8" s="91" customFormat="1" ht="11.25">
      <c r="G335" s="178"/>
      <c r="H335" s="178"/>
    </row>
    <row r="336" spans="7:8" s="91" customFormat="1" ht="11.25">
      <c r="G336" s="178"/>
      <c r="H336" s="178"/>
    </row>
    <row r="337" spans="7:8" s="91" customFormat="1" ht="11.25">
      <c r="G337" s="178"/>
      <c r="H337" s="178"/>
    </row>
    <row r="338" spans="7:8" s="91" customFormat="1" ht="11.25">
      <c r="G338" s="178"/>
      <c r="H338" s="178"/>
    </row>
    <row r="339" spans="7:8" s="91" customFormat="1" ht="11.25">
      <c r="G339" s="178"/>
      <c r="H339" s="178"/>
    </row>
    <row r="340" spans="7:8" s="91" customFormat="1" ht="11.25">
      <c r="G340" s="178"/>
      <c r="H340" s="178"/>
    </row>
    <row r="341" spans="7:8" s="91" customFormat="1" ht="11.25">
      <c r="G341" s="178"/>
      <c r="H341" s="178"/>
    </row>
    <row r="342" spans="7:8" s="91" customFormat="1" ht="11.25">
      <c r="G342" s="178"/>
      <c r="H342" s="178"/>
    </row>
    <row r="343" spans="7:8" s="91" customFormat="1" ht="11.25">
      <c r="G343" s="178"/>
      <c r="H343" s="178"/>
    </row>
    <row r="344" spans="7:8" s="91" customFormat="1" ht="11.25">
      <c r="G344" s="178"/>
      <c r="H344" s="178"/>
    </row>
    <row r="345" spans="7:8" s="91" customFormat="1" ht="11.25">
      <c r="G345" s="178"/>
      <c r="H345" s="178"/>
    </row>
    <row r="346" spans="7:8" s="91" customFormat="1" ht="11.25">
      <c r="G346" s="178"/>
      <c r="H346" s="178"/>
    </row>
    <row r="347" spans="7:8" s="91" customFormat="1" ht="11.25">
      <c r="G347" s="178"/>
      <c r="H347" s="178"/>
    </row>
    <row r="348" spans="7:8" s="91" customFormat="1" ht="11.25">
      <c r="G348" s="178"/>
      <c r="H348" s="178"/>
    </row>
    <row r="349" spans="7:8" s="91" customFormat="1" ht="11.25">
      <c r="G349" s="178"/>
      <c r="H349" s="178"/>
    </row>
    <row r="350" spans="7:8" s="91" customFormat="1" ht="11.25">
      <c r="G350" s="178"/>
      <c r="H350" s="178"/>
    </row>
    <row r="351" spans="7:8" s="91" customFormat="1" ht="11.25">
      <c r="G351" s="178"/>
      <c r="H351" s="178"/>
    </row>
    <row r="352" spans="7:8" s="91" customFormat="1" ht="11.25">
      <c r="G352" s="178"/>
      <c r="H352" s="178"/>
    </row>
    <row r="353" spans="7:8" s="91" customFormat="1" ht="11.25">
      <c r="G353" s="178"/>
      <c r="H353" s="178"/>
    </row>
    <row r="354" spans="7:8" s="91" customFormat="1" ht="11.25">
      <c r="G354" s="178"/>
      <c r="H354" s="178"/>
    </row>
    <row r="355" spans="7:8" s="91" customFormat="1" ht="11.25">
      <c r="G355" s="178"/>
      <c r="H355" s="178"/>
    </row>
    <row r="356" spans="7:8" s="91" customFormat="1" ht="11.25">
      <c r="G356" s="178"/>
      <c r="H356" s="178"/>
    </row>
    <row r="357" spans="7:8" s="91" customFormat="1" ht="11.25">
      <c r="G357" s="178"/>
      <c r="H357" s="178"/>
    </row>
    <row r="358" spans="7:8" s="91" customFormat="1" ht="11.25">
      <c r="G358" s="178"/>
      <c r="H358" s="178"/>
    </row>
    <row r="359" spans="7:8" s="91" customFormat="1" ht="11.25">
      <c r="G359" s="178"/>
      <c r="H359" s="178"/>
    </row>
    <row r="360" spans="7:8" s="91" customFormat="1" ht="11.25">
      <c r="G360" s="178"/>
      <c r="H360" s="178"/>
    </row>
    <row r="361" spans="7:8" s="91" customFormat="1" ht="11.25">
      <c r="G361" s="178"/>
      <c r="H361" s="178"/>
    </row>
    <row r="362" spans="7:8" s="91" customFormat="1" ht="11.25">
      <c r="G362" s="178"/>
      <c r="H362" s="178"/>
    </row>
    <row r="363" spans="7:8" s="91" customFormat="1" ht="11.25">
      <c r="G363" s="178"/>
      <c r="H363" s="178"/>
    </row>
    <row r="364" spans="7:8" s="91" customFormat="1" ht="11.25">
      <c r="G364" s="178"/>
      <c r="H364" s="178"/>
    </row>
    <row r="365" spans="7:8" s="91" customFormat="1" ht="11.25">
      <c r="G365" s="178"/>
      <c r="H365" s="178"/>
    </row>
    <row r="366" spans="7:8" s="91" customFormat="1" ht="11.25">
      <c r="G366" s="178"/>
      <c r="H366" s="178"/>
    </row>
    <row r="367" spans="7:8" s="91" customFormat="1" ht="11.25">
      <c r="G367" s="178"/>
      <c r="H367" s="178"/>
    </row>
    <row r="368" spans="7:8" s="91" customFormat="1" ht="11.25">
      <c r="G368" s="178"/>
      <c r="H368" s="178"/>
    </row>
    <row r="369" spans="7:8" s="91" customFormat="1" ht="11.25">
      <c r="G369" s="178"/>
      <c r="H369" s="178"/>
    </row>
    <row r="370" spans="7:8" s="91" customFormat="1" ht="11.25">
      <c r="G370" s="178"/>
      <c r="H370" s="178"/>
    </row>
    <row r="371" spans="7:8" s="91" customFormat="1" ht="11.25">
      <c r="G371" s="178"/>
      <c r="H371" s="178"/>
    </row>
    <row r="372" spans="7:8" s="91" customFormat="1" ht="11.25">
      <c r="G372" s="178"/>
      <c r="H372" s="178"/>
    </row>
    <row r="373" spans="7:8" s="91" customFormat="1" ht="11.25">
      <c r="G373" s="178"/>
      <c r="H373" s="178"/>
    </row>
    <row r="374" spans="7:8" s="91" customFormat="1" ht="11.25">
      <c r="G374" s="178"/>
      <c r="H374" s="178"/>
    </row>
    <row r="375" spans="7:8" s="91" customFormat="1" ht="11.25">
      <c r="G375" s="178"/>
      <c r="H375" s="178"/>
    </row>
    <row r="376" spans="7:8" s="91" customFormat="1" ht="11.25">
      <c r="G376" s="178"/>
      <c r="H376" s="178"/>
    </row>
    <row r="377" spans="7:8" s="91" customFormat="1" ht="11.25">
      <c r="G377" s="178"/>
      <c r="H377" s="178"/>
    </row>
    <row r="378" spans="7:8" s="91" customFormat="1" ht="11.25">
      <c r="G378" s="178"/>
      <c r="H378" s="178"/>
    </row>
    <row r="379" spans="7:8" s="91" customFormat="1" ht="11.25">
      <c r="G379" s="178"/>
      <c r="H379" s="178"/>
    </row>
    <row r="380" spans="7:8" s="91" customFormat="1" ht="11.25">
      <c r="G380" s="178"/>
      <c r="H380" s="178"/>
    </row>
    <row r="381" spans="7:8" s="91" customFormat="1" ht="11.25">
      <c r="G381" s="178"/>
      <c r="H381" s="178"/>
    </row>
    <row r="382" spans="7:8" s="91" customFormat="1" ht="11.25">
      <c r="G382" s="178"/>
      <c r="H382" s="178"/>
    </row>
    <row r="383" spans="7:8" s="91" customFormat="1" ht="11.25">
      <c r="G383" s="178"/>
      <c r="H383" s="178"/>
    </row>
    <row r="384" spans="7:8" s="91" customFormat="1" ht="11.25">
      <c r="G384" s="178"/>
      <c r="H384" s="178"/>
    </row>
    <row r="385" spans="7:8" s="91" customFormat="1" ht="11.25">
      <c r="G385" s="178"/>
      <c r="H385" s="178"/>
    </row>
    <row r="386" spans="7:8" s="91" customFormat="1" ht="11.25">
      <c r="G386" s="178"/>
      <c r="H386" s="178"/>
    </row>
    <row r="387" spans="7:8" s="91" customFormat="1" ht="11.25">
      <c r="G387" s="178"/>
      <c r="H387" s="178"/>
    </row>
    <row r="388" spans="7:8" s="91" customFormat="1" ht="11.25">
      <c r="G388" s="178"/>
      <c r="H388" s="178"/>
    </row>
    <row r="389" spans="7:8" s="91" customFormat="1" ht="11.25">
      <c r="G389" s="178"/>
      <c r="H389" s="178"/>
    </row>
    <row r="390" spans="7:8" s="91" customFormat="1" ht="11.25">
      <c r="G390" s="178"/>
      <c r="H390" s="178"/>
    </row>
    <row r="391" spans="7:8" s="91" customFormat="1" ht="11.25">
      <c r="G391" s="178"/>
      <c r="H391" s="178"/>
    </row>
    <row r="392" spans="7:8" s="91" customFormat="1" ht="11.25">
      <c r="G392" s="178"/>
      <c r="H392" s="178"/>
    </row>
    <row r="393" spans="7:8" s="91" customFormat="1" ht="11.25">
      <c r="G393" s="178"/>
      <c r="H393" s="178"/>
    </row>
    <row r="394" spans="7:8" s="91" customFormat="1" ht="11.25">
      <c r="G394" s="178"/>
      <c r="H394" s="178"/>
    </row>
    <row r="395" spans="7:8" s="91" customFormat="1" ht="11.25">
      <c r="G395" s="178"/>
      <c r="H395" s="178"/>
    </row>
    <row r="396" spans="7:8" s="91" customFormat="1" ht="11.25">
      <c r="G396" s="178"/>
      <c r="H396" s="178"/>
    </row>
    <row r="397" spans="7:8" s="91" customFormat="1" ht="11.25">
      <c r="G397" s="178"/>
      <c r="H397" s="178"/>
    </row>
    <row r="398" spans="7:8" s="91" customFormat="1" ht="11.25">
      <c r="G398" s="178"/>
      <c r="H398" s="178"/>
    </row>
    <row r="399" spans="7:8" s="91" customFormat="1" ht="11.25">
      <c r="G399" s="178"/>
      <c r="H399" s="178"/>
    </row>
    <row r="400" spans="7:8" s="91" customFormat="1" ht="11.25">
      <c r="G400" s="178"/>
      <c r="H400" s="178"/>
    </row>
    <row r="401" spans="7:8" s="91" customFormat="1" ht="11.25">
      <c r="G401" s="178"/>
      <c r="H401" s="178"/>
    </row>
    <row r="402" spans="7:8" s="91" customFormat="1" ht="11.25">
      <c r="G402" s="178"/>
      <c r="H402" s="178"/>
    </row>
    <row r="403" spans="7:8" s="91" customFormat="1" ht="11.25">
      <c r="G403" s="178"/>
      <c r="H403" s="178"/>
    </row>
    <row r="404" spans="7:8" s="91" customFormat="1" ht="11.25">
      <c r="G404" s="178"/>
      <c r="H404" s="178"/>
    </row>
    <row r="405" spans="7:8" s="91" customFormat="1" ht="11.25">
      <c r="G405" s="178"/>
      <c r="H405" s="178"/>
    </row>
    <row r="406" spans="7:8" s="91" customFormat="1" ht="11.25">
      <c r="G406" s="178"/>
      <c r="H406" s="178"/>
    </row>
    <row r="407" spans="7:8" s="91" customFormat="1" ht="11.25">
      <c r="G407" s="178"/>
      <c r="H407" s="178"/>
    </row>
    <row r="408" spans="7:8" s="91" customFormat="1" ht="11.25">
      <c r="G408" s="178"/>
      <c r="H408" s="178"/>
    </row>
    <row r="409" spans="7:8" s="91" customFormat="1" ht="11.25">
      <c r="G409" s="178"/>
      <c r="H409" s="178"/>
    </row>
    <row r="410" spans="7:8" s="91" customFormat="1" ht="11.25">
      <c r="G410" s="178"/>
      <c r="H410" s="178"/>
    </row>
    <row r="411" spans="7:8" s="91" customFormat="1" ht="11.25">
      <c r="G411" s="178"/>
      <c r="H411" s="178"/>
    </row>
    <row r="412" spans="7:8" s="91" customFormat="1" ht="11.25">
      <c r="G412" s="178"/>
      <c r="H412" s="178"/>
    </row>
    <row r="413" spans="7:8" s="91" customFormat="1" ht="11.25">
      <c r="G413" s="178"/>
      <c r="H413" s="178"/>
    </row>
    <row r="414" spans="7:8" s="91" customFormat="1" ht="11.25">
      <c r="G414" s="178"/>
      <c r="H414" s="178"/>
    </row>
    <row r="415" spans="7:8" s="91" customFormat="1" ht="11.25">
      <c r="G415" s="178"/>
      <c r="H415" s="178"/>
    </row>
    <row r="416" spans="7:8" s="91" customFormat="1" ht="11.25">
      <c r="G416" s="178"/>
      <c r="H416" s="178"/>
    </row>
    <row r="417" spans="7:8" s="91" customFormat="1" ht="11.25">
      <c r="G417" s="178"/>
      <c r="H417" s="178"/>
    </row>
    <row r="418" spans="7:8" s="91" customFormat="1" ht="11.25">
      <c r="G418" s="178"/>
      <c r="H418" s="178"/>
    </row>
    <row r="419" spans="7:8" s="91" customFormat="1" ht="11.25">
      <c r="G419" s="178"/>
      <c r="H419" s="178"/>
    </row>
    <row r="420" spans="7:8" s="91" customFormat="1" ht="11.25">
      <c r="G420" s="178"/>
      <c r="H420" s="178"/>
    </row>
    <row r="421" spans="7:8" s="91" customFormat="1" ht="11.25">
      <c r="G421" s="178"/>
      <c r="H421" s="178"/>
    </row>
    <row r="422" spans="7:8" s="91" customFormat="1" ht="11.25">
      <c r="G422" s="178"/>
      <c r="H422" s="178"/>
    </row>
    <row r="423" spans="7:8" s="91" customFormat="1" ht="11.25">
      <c r="G423" s="178"/>
      <c r="H423" s="178"/>
    </row>
    <row r="424" spans="7:8" s="91" customFormat="1" ht="11.25">
      <c r="G424" s="178"/>
      <c r="H424" s="178"/>
    </row>
    <row r="425" spans="7:8" s="91" customFormat="1" ht="11.25">
      <c r="G425" s="178"/>
      <c r="H425" s="178"/>
    </row>
    <row r="426" spans="7:8" s="91" customFormat="1" ht="11.25">
      <c r="G426" s="178"/>
      <c r="H426" s="178"/>
    </row>
    <row r="427" spans="7:8" s="91" customFormat="1" ht="11.25">
      <c r="G427" s="178"/>
      <c r="H427" s="178"/>
    </row>
    <row r="428" spans="7:8" s="91" customFormat="1" ht="11.25">
      <c r="G428" s="178"/>
      <c r="H428" s="178"/>
    </row>
    <row r="429" spans="7:8" s="91" customFormat="1" ht="11.25">
      <c r="G429" s="178"/>
      <c r="H429" s="178"/>
    </row>
    <row r="430" spans="7:8" s="91" customFormat="1" ht="11.25">
      <c r="G430" s="178"/>
      <c r="H430" s="178"/>
    </row>
    <row r="431" spans="7:8" s="91" customFormat="1" ht="11.25">
      <c r="G431" s="178"/>
      <c r="H431" s="178"/>
    </row>
    <row r="432" spans="7:8" s="91" customFormat="1" ht="11.25">
      <c r="G432" s="178"/>
      <c r="H432" s="178"/>
    </row>
    <row r="433" spans="7:8" s="91" customFormat="1" ht="11.25">
      <c r="G433" s="178"/>
      <c r="H433" s="178"/>
    </row>
    <row r="434" spans="7:8" s="91" customFormat="1" ht="11.25">
      <c r="G434" s="178"/>
      <c r="H434" s="178"/>
    </row>
    <row r="435" spans="7:8" s="91" customFormat="1" ht="11.25">
      <c r="G435" s="178"/>
      <c r="H435" s="178"/>
    </row>
    <row r="436" spans="7:8" s="91" customFormat="1" ht="11.25">
      <c r="G436" s="178"/>
      <c r="H436" s="178"/>
    </row>
    <row r="437" spans="7:8" s="91" customFormat="1" ht="11.25">
      <c r="G437" s="178"/>
      <c r="H437" s="178"/>
    </row>
    <row r="438" spans="7:8" s="91" customFormat="1" ht="11.25">
      <c r="G438" s="178"/>
      <c r="H438" s="178"/>
    </row>
    <row r="439" spans="7:8" s="91" customFormat="1" ht="11.25">
      <c r="G439" s="178"/>
      <c r="H439" s="178"/>
    </row>
    <row r="440" spans="7:8" s="91" customFormat="1" ht="11.25">
      <c r="G440" s="178"/>
      <c r="H440" s="178"/>
    </row>
    <row r="441" spans="7:8" s="91" customFormat="1" ht="11.25">
      <c r="G441" s="178"/>
      <c r="H441" s="178"/>
    </row>
    <row r="442" spans="7:8" s="91" customFormat="1" ht="11.25">
      <c r="G442" s="178"/>
      <c r="H442" s="178"/>
    </row>
    <row r="443" spans="7:8" s="91" customFormat="1" ht="11.25">
      <c r="G443" s="178"/>
      <c r="H443" s="178"/>
    </row>
    <row r="444" spans="7:8" s="91" customFormat="1" ht="11.25">
      <c r="G444" s="178"/>
      <c r="H444" s="178"/>
    </row>
    <row r="445" spans="7:8" s="91" customFormat="1" ht="11.25">
      <c r="G445" s="178"/>
      <c r="H445" s="178"/>
    </row>
    <row r="446" spans="7:8" s="91" customFormat="1" ht="11.25">
      <c r="G446" s="178"/>
      <c r="H446" s="178"/>
    </row>
    <row r="447" spans="7:8" s="91" customFormat="1" ht="11.25">
      <c r="G447" s="178"/>
      <c r="H447" s="178"/>
    </row>
    <row r="448" spans="7:8" s="91" customFormat="1" ht="11.25">
      <c r="G448" s="178"/>
      <c r="H448" s="178"/>
    </row>
    <row r="449" spans="7:8" s="91" customFormat="1" ht="11.25">
      <c r="G449" s="178"/>
      <c r="H449" s="178"/>
    </row>
    <row r="450" spans="7:8" s="91" customFormat="1" ht="11.25">
      <c r="G450" s="178"/>
      <c r="H450" s="178"/>
    </row>
    <row r="451" spans="7:8" s="91" customFormat="1" ht="11.25">
      <c r="G451" s="178"/>
      <c r="H451" s="178"/>
    </row>
    <row r="452" spans="7:8" s="91" customFormat="1" ht="11.25">
      <c r="G452" s="178"/>
      <c r="H452" s="178"/>
    </row>
    <row r="453" spans="7:8" s="91" customFormat="1" ht="11.25">
      <c r="G453" s="178"/>
      <c r="H453" s="178"/>
    </row>
    <row r="454" spans="7:8" s="91" customFormat="1" ht="11.25">
      <c r="G454" s="178"/>
      <c r="H454" s="178"/>
    </row>
    <row r="455" spans="7:8" s="91" customFormat="1" ht="11.25">
      <c r="G455" s="178"/>
      <c r="H455" s="178"/>
    </row>
    <row r="456" spans="7:8" s="91" customFormat="1" ht="11.25">
      <c r="G456" s="178"/>
      <c r="H456" s="178"/>
    </row>
    <row r="457" spans="7:8" s="91" customFormat="1" ht="11.25">
      <c r="G457" s="178"/>
      <c r="H457" s="178"/>
    </row>
    <row r="458" spans="7:8" s="91" customFormat="1" ht="11.25">
      <c r="G458" s="178"/>
      <c r="H458" s="178"/>
    </row>
    <row r="459" spans="7:8" s="91" customFormat="1" ht="11.25">
      <c r="G459" s="178"/>
      <c r="H459" s="178"/>
    </row>
    <row r="460" spans="7:8" s="91" customFormat="1" ht="11.25">
      <c r="G460" s="178"/>
      <c r="H460" s="178"/>
    </row>
    <row r="461" spans="7:8" s="91" customFormat="1" ht="11.25">
      <c r="G461" s="178"/>
      <c r="H461" s="178"/>
    </row>
    <row r="462" spans="7:8" s="91" customFormat="1" ht="11.25">
      <c r="G462" s="178"/>
      <c r="H462" s="178"/>
    </row>
    <row r="463" spans="7:8" s="91" customFormat="1" ht="11.25">
      <c r="G463" s="178"/>
      <c r="H463" s="178"/>
    </row>
    <row r="464" spans="7:8" s="91" customFormat="1" ht="11.25">
      <c r="G464" s="178"/>
      <c r="H464" s="178"/>
    </row>
    <row r="465" spans="7:8" s="91" customFormat="1" ht="11.25">
      <c r="G465" s="178"/>
      <c r="H465" s="178"/>
    </row>
    <row r="466" spans="7:8" s="91" customFormat="1" ht="11.25">
      <c r="G466" s="178"/>
      <c r="H466" s="178"/>
    </row>
    <row r="467" spans="7:8" s="91" customFormat="1" ht="11.25">
      <c r="G467" s="178"/>
      <c r="H467" s="178"/>
    </row>
    <row r="468" spans="7:8" s="91" customFormat="1" ht="11.25">
      <c r="G468" s="178"/>
      <c r="H468" s="178"/>
    </row>
    <row r="469" spans="7:8" s="91" customFormat="1" ht="11.25">
      <c r="G469" s="178"/>
      <c r="H469" s="178"/>
    </row>
    <row r="470" spans="7:8" s="91" customFormat="1" ht="11.25">
      <c r="G470" s="178"/>
      <c r="H470" s="178"/>
    </row>
    <row r="471" spans="7:8" s="91" customFormat="1" ht="11.25">
      <c r="G471" s="178"/>
      <c r="H471" s="178"/>
    </row>
    <row r="472" spans="7:8" s="91" customFormat="1" ht="11.25">
      <c r="G472" s="178"/>
      <c r="H472" s="178"/>
    </row>
    <row r="473" spans="7:8" s="91" customFormat="1" ht="11.25">
      <c r="G473" s="178"/>
      <c r="H473" s="178"/>
    </row>
    <row r="474" spans="7:8" s="91" customFormat="1" ht="11.25">
      <c r="G474" s="178"/>
      <c r="H474" s="178"/>
    </row>
    <row r="475" spans="7:8" s="91" customFormat="1" ht="11.25">
      <c r="G475" s="178"/>
      <c r="H475" s="178"/>
    </row>
    <row r="476" spans="7:8" s="91" customFormat="1" ht="11.25">
      <c r="G476" s="178"/>
      <c r="H476" s="178"/>
    </row>
    <row r="477" spans="7:8" s="91" customFormat="1" ht="11.25">
      <c r="G477" s="178"/>
      <c r="H477" s="178"/>
    </row>
    <row r="478" spans="7:8" s="91" customFormat="1" ht="11.25">
      <c r="G478" s="178"/>
      <c r="H478" s="178"/>
    </row>
    <row r="479" spans="7:8" s="91" customFormat="1" ht="11.25">
      <c r="G479" s="178"/>
      <c r="H479" s="178"/>
    </row>
    <row r="480" spans="7:8" s="91" customFormat="1" ht="11.25">
      <c r="G480" s="178"/>
      <c r="H480" s="178"/>
    </row>
    <row r="481" spans="7:8" s="91" customFormat="1" ht="11.25">
      <c r="G481" s="178"/>
      <c r="H481" s="178"/>
    </row>
    <row r="482" spans="7:8" s="91" customFormat="1" ht="11.25">
      <c r="G482" s="178"/>
      <c r="H482" s="178"/>
    </row>
    <row r="483" spans="7:8" s="91" customFormat="1" ht="11.25">
      <c r="G483" s="178"/>
      <c r="H483" s="178"/>
    </row>
    <row r="484" spans="7:8" s="91" customFormat="1" ht="11.25">
      <c r="G484" s="178"/>
      <c r="H484" s="178"/>
    </row>
    <row r="485" spans="7:8" s="91" customFormat="1" ht="11.25">
      <c r="G485" s="178"/>
      <c r="H485" s="178"/>
    </row>
    <row r="486" spans="7:8" s="91" customFormat="1" ht="11.25">
      <c r="G486" s="178"/>
      <c r="H486" s="178"/>
    </row>
    <row r="487" spans="7:8" s="91" customFormat="1" ht="11.25">
      <c r="G487" s="178"/>
      <c r="H487" s="178"/>
    </row>
    <row r="488" spans="7:8" s="91" customFormat="1" ht="11.25">
      <c r="G488" s="178"/>
      <c r="H488" s="178"/>
    </row>
    <row r="489" spans="7:8" s="91" customFormat="1" ht="11.25">
      <c r="G489" s="178"/>
      <c r="H489" s="178"/>
    </row>
    <row r="490" spans="7:8" s="91" customFormat="1" ht="11.25">
      <c r="G490" s="178"/>
      <c r="H490" s="178"/>
    </row>
    <row r="491" spans="7:8" s="91" customFormat="1" ht="11.25">
      <c r="G491" s="178"/>
      <c r="H491" s="178"/>
    </row>
    <row r="492" spans="7:8" s="91" customFormat="1" ht="11.25">
      <c r="G492" s="178"/>
      <c r="H492" s="178"/>
    </row>
    <row r="493" spans="7:8" s="91" customFormat="1" ht="11.25">
      <c r="G493" s="178"/>
      <c r="H493" s="178"/>
    </row>
    <row r="494" spans="7:8" s="91" customFormat="1" ht="11.25">
      <c r="G494" s="178"/>
      <c r="H494" s="178"/>
    </row>
    <row r="495" spans="7:8" s="91" customFormat="1" ht="11.25">
      <c r="G495" s="178"/>
      <c r="H495" s="178"/>
    </row>
    <row r="496" spans="7:8" s="91" customFormat="1" ht="11.25">
      <c r="G496" s="178"/>
      <c r="H496" s="178"/>
    </row>
    <row r="497" spans="7:8" s="91" customFormat="1" ht="11.25">
      <c r="G497" s="178"/>
      <c r="H497" s="178"/>
    </row>
    <row r="498" spans="7:8" s="91" customFormat="1" ht="11.25">
      <c r="G498" s="178"/>
      <c r="H498" s="178"/>
    </row>
    <row r="499" spans="7:8" s="91" customFormat="1" ht="11.25">
      <c r="G499" s="178"/>
      <c r="H499" s="178"/>
    </row>
    <row r="500" spans="7:8" s="91" customFormat="1" ht="11.25">
      <c r="G500" s="178"/>
      <c r="H500" s="178"/>
    </row>
    <row r="501" spans="7:8" s="91" customFormat="1" ht="11.25">
      <c r="G501" s="178"/>
      <c r="H501" s="178"/>
    </row>
    <row r="502" spans="7:8" s="91" customFormat="1" ht="11.25">
      <c r="G502" s="178"/>
      <c r="H502" s="178"/>
    </row>
    <row r="503" spans="7:8" s="91" customFormat="1" ht="11.25">
      <c r="G503" s="178"/>
      <c r="H503" s="178"/>
    </row>
    <row r="504" spans="7:8" s="91" customFormat="1" ht="11.25">
      <c r="G504" s="178"/>
      <c r="H504" s="178"/>
    </row>
    <row r="505" spans="7:8" s="91" customFormat="1" ht="11.25">
      <c r="G505" s="178"/>
      <c r="H505" s="178"/>
    </row>
    <row r="506" spans="7:8" s="91" customFormat="1" ht="11.25">
      <c r="G506" s="178"/>
      <c r="H506" s="178"/>
    </row>
    <row r="507" spans="7:8" s="91" customFormat="1" ht="11.25">
      <c r="G507" s="178"/>
      <c r="H507" s="178"/>
    </row>
    <row r="508" spans="7:8" s="91" customFormat="1" ht="11.25">
      <c r="G508" s="178"/>
      <c r="H508" s="178"/>
    </row>
    <row r="509" spans="7:8" s="91" customFormat="1" ht="11.25">
      <c r="G509" s="178"/>
      <c r="H509" s="178"/>
    </row>
    <row r="510" spans="7:8" s="91" customFormat="1" ht="11.25">
      <c r="G510" s="178"/>
      <c r="H510" s="178"/>
    </row>
    <row r="511" spans="7:8" s="91" customFormat="1" ht="11.25">
      <c r="G511" s="178"/>
      <c r="H511" s="178"/>
    </row>
    <row r="512" spans="7:8" s="91" customFormat="1" ht="11.25">
      <c r="G512" s="178"/>
      <c r="H512" s="178"/>
    </row>
    <row r="513" spans="7:8" s="91" customFormat="1" ht="11.25">
      <c r="G513" s="178"/>
      <c r="H513" s="178"/>
    </row>
    <row r="514" spans="7:8" s="91" customFormat="1" ht="11.25">
      <c r="G514" s="178"/>
      <c r="H514" s="178"/>
    </row>
    <row r="515" spans="7:8" s="91" customFormat="1" ht="11.25">
      <c r="G515" s="178"/>
      <c r="H515" s="178"/>
    </row>
    <row r="516" spans="7:8" s="91" customFormat="1" ht="11.25">
      <c r="G516" s="178"/>
      <c r="H516" s="178"/>
    </row>
    <row r="517" spans="7:8" s="91" customFormat="1" ht="11.25">
      <c r="G517" s="178"/>
      <c r="H517" s="178"/>
    </row>
    <row r="518" spans="7:8" s="91" customFormat="1" ht="11.25">
      <c r="G518" s="178"/>
      <c r="H518" s="178"/>
    </row>
    <row r="519" spans="7:8" s="91" customFormat="1" ht="11.25">
      <c r="G519" s="178"/>
      <c r="H519" s="178"/>
    </row>
    <row r="520" spans="7:8" s="91" customFormat="1" ht="11.25">
      <c r="G520" s="178"/>
      <c r="H520" s="178"/>
    </row>
    <row r="521" spans="7:8" s="91" customFormat="1" ht="11.25">
      <c r="G521" s="178"/>
      <c r="H521" s="178"/>
    </row>
    <row r="522" spans="7:8" s="91" customFormat="1" ht="11.25">
      <c r="G522" s="178"/>
      <c r="H522" s="178"/>
    </row>
    <row r="523" spans="7:8" s="91" customFormat="1" ht="11.25">
      <c r="G523" s="178"/>
      <c r="H523" s="178"/>
    </row>
    <row r="524" spans="7:8" s="91" customFormat="1" ht="11.25">
      <c r="G524" s="178"/>
      <c r="H524" s="178"/>
    </row>
    <row r="525" spans="7:8" s="91" customFormat="1" ht="11.25">
      <c r="G525" s="178"/>
      <c r="H525" s="178"/>
    </row>
    <row r="526" spans="7:8" s="91" customFormat="1" ht="11.25">
      <c r="G526" s="178"/>
      <c r="H526" s="178"/>
    </row>
    <row r="527" spans="7:8" s="91" customFormat="1" ht="11.25">
      <c r="G527" s="178"/>
      <c r="H527" s="178"/>
    </row>
    <row r="528" spans="7:8" s="91" customFormat="1" ht="11.25">
      <c r="G528" s="178"/>
      <c r="H528" s="178"/>
    </row>
    <row r="529" spans="7:8" s="91" customFormat="1" ht="11.25">
      <c r="G529" s="178"/>
      <c r="H529" s="178"/>
    </row>
    <row r="530" spans="7:8" s="91" customFormat="1" ht="11.25">
      <c r="G530" s="178"/>
      <c r="H530" s="178"/>
    </row>
    <row r="531" spans="7:8" s="91" customFormat="1" ht="11.25">
      <c r="G531" s="178"/>
      <c r="H531" s="178"/>
    </row>
    <row r="532" spans="7:8" s="91" customFormat="1" ht="11.25">
      <c r="G532" s="178"/>
      <c r="H532" s="178"/>
    </row>
    <row r="533" spans="7:8" s="91" customFormat="1" ht="11.25">
      <c r="G533" s="178"/>
      <c r="H533" s="178"/>
    </row>
    <row r="534" spans="7:8" s="91" customFormat="1" ht="11.25">
      <c r="G534" s="178"/>
      <c r="H534" s="178"/>
    </row>
    <row r="535" spans="7:8" s="91" customFormat="1" ht="11.25">
      <c r="G535" s="178"/>
      <c r="H535" s="178"/>
    </row>
    <row r="536" spans="7:8" s="91" customFormat="1" ht="11.25">
      <c r="G536" s="178"/>
      <c r="H536" s="178"/>
    </row>
    <row r="537" spans="7:8" s="91" customFormat="1" ht="11.25">
      <c r="G537" s="178"/>
      <c r="H537" s="178"/>
    </row>
    <row r="538" spans="7:8" s="91" customFormat="1" ht="11.25">
      <c r="G538" s="178"/>
      <c r="H538" s="178"/>
    </row>
    <row r="539" spans="7:8" s="91" customFormat="1" ht="11.25">
      <c r="G539" s="178"/>
      <c r="H539" s="178"/>
    </row>
    <row r="540" spans="7:8" s="91" customFormat="1" ht="11.25">
      <c r="G540" s="178"/>
      <c r="H540" s="178"/>
    </row>
    <row r="541" spans="7:8" s="91" customFormat="1" ht="11.25">
      <c r="G541" s="178"/>
      <c r="H541" s="178"/>
    </row>
    <row r="542" spans="7:8" s="91" customFormat="1" ht="11.25">
      <c r="G542" s="178"/>
      <c r="H542" s="178"/>
    </row>
    <row r="543" spans="7:8" s="91" customFormat="1" ht="11.25">
      <c r="G543" s="178"/>
      <c r="H543" s="178"/>
    </row>
    <row r="544" spans="7:8" s="91" customFormat="1" ht="11.25">
      <c r="G544" s="178"/>
      <c r="H544" s="178"/>
    </row>
    <row r="545" spans="7:8" s="91" customFormat="1" ht="11.25">
      <c r="G545" s="178"/>
      <c r="H545" s="178"/>
    </row>
    <row r="546" spans="7:8" s="91" customFormat="1" ht="11.25">
      <c r="G546" s="178"/>
      <c r="H546" s="178"/>
    </row>
    <row r="547" spans="7:8" s="91" customFormat="1" ht="11.25">
      <c r="G547" s="178"/>
      <c r="H547" s="178"/>
    </row>
    <row r="548" spans="7:8" s="91" customFormat="1" ht="11.25">
      <c r="G548" s="178"/>
      <c r="H548" s="178"/>
    </row>
    <row r="549" spans="7:8" s="91" customFormat="1" ht="11.25">
      <c r="G549" s="178"/>
      <c r="H549" s="178"/>
    </row>
    <row r="550" spans="7:8" s="91" customFormat="1" ht="11.25">
      <c r="G550" s="178"/>
      <c r="H550" s="178"/>
    </row>
    <row r="551" spans="7:8" s="91" customFormat="1" ht="11.25">
      <c r="G551" s="178"/>
      <c r="H551" s="178"/>
    </row>
    <row r="552" spans="7:8" s="91" customFormat="1" ht="11.25">
      <c r="G552" s="178"/>
      <c r="H552" s="178"/>
    </row>
    <row r="553" spans="7:8" s="91" customFormat="1" ht="11.25">
      <c r="G553" s="178"/>
      <c r="H553" s="178"/>
    </row>
    <row r="554" spans="7:8" s="91" customFormat="1" ht="11.25">
      <c r="G554" s="178"/>
      <c r="H554" s="178"/>
    </row>
    <row r="555" spans="7:8" s="91" customFormat="1" ht="11.25">
      <c r="G555" s="178"/>
      <c r="H555" s="178"/>
    </row>
    <row r="556" spans="7:8" s="91" customFormat="1" ht="11.25">
      <c r="G556" s="178"/>
      <c r="H556" s="178"/>
    </row>
    <row r="557" spans="7:8" s="91" customFormat="1" ht="11.25">
      <c r="G557" s="178"/>
      <c r="H557" s="178"/>
    </row>
    <row r="558" spans="7:8" s="91" customFormat="1" ht="11.25">
      <c r="G558" s="178"/>
      <c r="H558" s="178"/>
    </row>
    <row r="559" spans="7:8" s="91" customFormat="1" ht="11.25">
      <c r="G559" s="178"/>
      <c r="H559" s="178"/>
    </row>
    <row r="560" spans="7:8" s="91" customFormat="1" ht="11.25">
      <c r="G560" s="178"/>
      <c r="H560" s="178"/>
    </row>
    <row r="561" spans="7:8" s="91" customFormat="1" ht="11.25">
      <c r="G561" s="178"/>
      <c r="H561" s="178"/>
    </row>
    <row r="562" spans="7:8" s="91" customFormat="1" ht="11.25">
      <c r="G562" s="178"/>
      <c r="H562" s="178"/>
    </row>
    <row r="563" spans="7:8" s="91" customFormat="1" ht="11.25">
      <c r="G563" s="178"/>
      <c r="H563" s="178"/>
    </row>
    <row r="564" spans="7:8" s="91" customFormat="1" ht="11.25">
      <c r="G564" s="178"/>
      <c r="H564" s="178"/>
    </row>
    <row r="565" spans="7:8" s="91" customFormat="1" ht="11.25">
      <c r="G565" s="178"/>
      <c r="H565" s="178"/>
    </row>
    <row r="566" spans="7:8" s="91" customFormat="1" ht="11.25">
      <c r="G566" s="178"/>
      <c r="H566" s="178"/>
    </row>
    <row r="567" spans="7:8" s="91" customFormat="1" ht="11.25">
      <c r="G567" s="178"/>
      <c r="H567" s="178"/>
    </row>
    <row r="568" spans="7:8" s="91" customFormat="1" ht="11.25">
      <c r="G568" s="178"/>
      <c r="H568" s="178"/>
    </row>
    <row r="569" spans="7:8" s="91" customFormat="1" ht="11.25">
      <c r="G569" s="178"/>
      <c r="H569" s="178"/>
    </row>
    <row r="570" spans="7:8" s="91" customFormat="1" ht="11.25">
      <c r="G570" s="178"/>
      <c r="H570" s="178"/>
    </row>
    <row r="571" spans="7:8" s="91" customFormat="1" ht="11.25">
      <c r="G571" s="178"/>
      <c r="H571" s="178"/>
    </row>
    <row r="572" spans="7:8" s="91" customFormat="1" ht="11.25">
      <c r="G572" s="178"/>
      <c r="H572" s="178"/>
    </row>
    <row r="573" spans="7:8" s="91" customFormat="1" ht="11.25">
      <c r="G573" s="178"/>
      <c r="H573" s="178"/>
    </row>
    <row r="574" spans="7:8" s="91" customFormat="1" ht="11.25">
      <c r="G574" s="178"/>
      <c r="H574" s="178"/>
    </row>
    <row r="575" spans="7:8" s="91" customFormat="1" ht="11.25">
      <c r="G575" s="178"/>
      <c r="H575" s="178"/>
    </row>
    <row r="576" spans="7:8" s="91" customFormat="1" ht="11.25">
      <c r="G576" s="178"/>
      <c r="H576" s="178"/>
    </row>
    <row r="577" spans="7:8" s="91" customFormat="1" ht="11.25">
      <c r="G577" s="178"/>
      <c r="H577" s="178"/>
    </row>
    <row r="578" spans="7:8" s="91" customFormat="1" ht="11.25">
      <c r="G578" s="178"/>
      <c r="H578" s="178"/>
    </row>
    <row r="579" spans="7:8" s="91" customFormat="1" ht="11.25">
      <c r="G579" s="178"/>
      <c r="H579" s="178"/>
    </row>
    <row r="580" spans="7:8" s="91" customFormat="1" ht="11.25">
      <c r="G580" s="178"/>
      <c r="H580" s="178"/>
    </row>
    <row r="581" spans="7:8" s="91" customFormat="1" ht="11.25">
      <c r="G581" s="178"/>
      <c r="H581" s="178"/>
    </row>
    <row r="582" spans="7:8" s="91" customFormat="1" ht="11.25">
      <c r="G582" s="178"/>
      <c r="H582" s="178"/>
    </row>
    <row r="583" spans="7:8" s="91" customFormat="1" ht="11.25">
      <c r="G583" s="178"/>
      <c r="H583" s="178"/>
    </row>
    <row r="584" spans="7:8" s="91" customFormat="1" ht="11.25">
      <c r="G584" s="178"/>
      <c r="H584" s="178"/>
    </row>
    <row r="585" spans="7:8" s="91" customFormat="1" ht="11.25">
      <c r="G585" s="178"/>
      <c r="H585" s="178"/>
    </row>
    <row r="586" spans="7:8" s="91" customFormat="1" ht="11.25">
      <c r="G586" s="178"/>
      <c r="H586" s="178"/>
    </row>
    <row r="587" spans="7:8" s="91" customFormat="1" ht="11.25">
      <c r="G587" s="178"/>
      <c r="H587" s="178"/>
    </row>
    <row r="588" spans="7:8" s="91" customFormat="1" ht="11.25">
      <c r="G588" s="178"/>
      <c r="H588" s="178"/>
    </row>
    <row r="589" spans="7:8" s="91" customFormat="1" ht="11.25">
      <c r="G589" s="178"/>
      <c r="H589" s="178"/>
    </row>
    <row r="590" spans="7:8" s="91" customFormat="1" ht="11.25">
      <c r="G590" s="178"/>
      <c r="H590" s="178"/>
    </row>
    <row r="591" spans="7:8" s="91" customFormat="1" ht="11.25">
      <c r="G591" s="178"/>
      <c r="H591" s="178"/>
    </row>
    <row r="592" spans="7:8" s="91" customFormat="1" ht="11.25">
      <c r="G592" s="178"/>
      <c r="H592" s="178"/>
    </row>
    <row r="593" spans="7:8" s="91" customFormat="1" ht="11.25">
      <c r="G593" s="178"/>
      <c r="H593" s="178"/>
    </row>
    <row r="594" spans="7:8" s="91" customFormat="1" ht="11.25">
      <c r="G594" s="178"/>
      <c r="H594" s="178"/>
    </row>
    <row r="595" spans="7:8" s="91" customFormat="1" ht="11.25">
      <c r="G595" s="178"/>
      <c r="H595" s="178"/>
    </row>
    <row r="596" spans="7:8" s="91" customFormat="1" ht="11.25">
      <c r="G596" s="178"/>
      <c r="H596" s="178"/>
    </row>
    <row r="597" spans="7:8" s="91" customFormat="1" ht="11.25">
      <c r="G597" s="178"/>
      <c r="H597" s="178"/>
    </row>
    <row r="598" spans="7:8" s="91" customFormat="1" ht="11.25">
      <c r="G598" s="178"/>
      <c r="H598" s="178"/>
    </row>
    <row r="599" spans="7:8" s="91" customFormat="1" ht="11.25">
      <c r="G599" s="178"/>
      <c r="H599" s="178"/>
    </row>
    <row r="600" spans="7:8" s="91" customFormat="1" ht="11.25">
      <c r="G600" s="178"/>
      <c r="H600" s="178"/>
    </row>
    <row r="601" spans="7:8" s="91" customFormat="1" ht="11.25">
      <c r="G601" s="178"/>
      <c r="H601" s="178"/>
    </row>
    <row r="602" spans="7:8" s="91" customFormat="1" ht="11.25">
      <c r="G602" s="178"/>
      <c r="H602" s="178"/>
    </row>
    <row r="603" spans="7:8" s="91" customFormat="1" ht="11.25">
      <c r="G603" s="178"/>
      <c r="H603" s="178"/>
    </row>
    <row r="604" spans="7:8" s="91" customFormat="1" ht="11.25">
      <c r="G604" s="178"/>
      <c r="H604" s="178"/>
    </row>
    <row r="605" spans="7:8" s="91" customFormat="1" ht="11.25">
      <c r="G605" s="178"/>
      <c r="H605" s="178"/>
    </row>
    <row r="606" spans="7:8" s="91" customFormat="1" ht="11.25">
      <c r="G606" s="178"/>
      <c r="H606" s="178"/>
    </row>
    <row r="607" spans="7:8" s="91" customFormat="1" ht="11.25">
      <c r="G607" s="178"/>
      <c r="H607" s="178"/>
    </row>
    <row r="608" spans="7:8" s="91" customFormat="1" ht="11.25">
      <c r="G608" s="178"/>
      <c r="H608" s="178"/>
    </row>
    <row r="609" spans="7:8" s="91" customFormat="1" ht="11.25">
      <c r="G609" s="178"/>
      <c r="H609" s="178"/>
    </row>
    <row r="610" spans="7:8" s="91" customFormat="1" ht="11.25">
      <c r="G610" s="178"/>
      <c r="H610" s="178"/>
    </row>
    <row r="611" spans="7:8" s="91" customFormat="1" ht="11.25">
      <c r="G611" s="178"/>
      <c r="H611" s="178"/>
    </row>
    <row r="612" spans="7:8" s="91" customFormat="1" ht="11.25">
      <c r="G612" s="178"/>
      <c r="H612" s="178"/>
    </row>
    <row r="613" spans="7:8" s="91" customFormat="1" ht="11.25">
      <c r="G613" s="178"/>
      <c r="H613" s="178"/>
    </row>
    <row r="614" spans="7:8" s="91" customFormat="1" ht="11.25">
      <c r="G614" s="178"/>
      <c r="H614" s="178"/>
    </row>
    <row r="615" spans="7:8" s="91" customFormat="1" ht="11.25">
      <c r="G615" s="178"/>
      <c r="H615" s="178"/>
    </row>
    <row r="616" spans="7:8" s="91" customFormat="1" ht="11.25">
      <c r="G616" s="178"/>
      <c r="H616" s="178"/>
    </row>
    <row r="617" spans="7:8" s="91" customFormat="1" ht="11.25">
      <c r="G617" s="178"/>
      <c r="H617" s="178"/>
    </row>
    <row r="618" spans="7:8" s="91" customFormat="1" ht="11.25">
      <c r="G618" s="178"/>
      <c r="H618" s="178"/>
    </row>
    <row r="619" spans="7:8" s="91" customFormat="1" ht="11.25">
      <c r="G619" s="178"/>
      <c r="H619" s="178"/>
    </row>
    <row r="620" spans="7:8" s="91" customFormat="1" ht="11.25">
      <c r="G620" s="178"/>
      <c r="H620" s="178"/>
    </row>
    <row r="621" spans="7:8" s="91" customFormat="1" ht="11.25">
      <c r="G621" s="178"/>
      <c r="H621" s="178"/>
    </row>
    <row r="622" spans="7:8" s="91" customFormat="1" ht="11.25">
      <c r="G622" s="178"/>
      <c r="H622" s="178"/>
    </row>
    <row r="623" spans="7:8" s="91" customFormat="1" ht="11.25">
      <c r="G623" s="178"/>
      <c r="H623" s="178"/>
    </row>
    <row r="624" spans="7:8" s="91" customFormat="1" ht="11.25">
      <c r="G624" s="178"/>
      <c r="H624" s="178"/>
    </row>
    <row r="625" spans="7:8" s="91" customFormat="1" ht="11.25">
      <c r="G625" s="178"/>
      <c r="H625" s="178"/>
    </row>
    <row r="626" spans="7:8" s="91" customFormat="1" ht="11.25">
      <c r="G626" s="178"/>
      <c r="H626" s="178"/>
    </row>
    <row r="627" spans="7:8" s="91" customFormat="1" ht="11.25">
      <c r="G627" s="178"/>
      <c r="H627" s="178"/>
    </row>
    <row r="628" spans="7:8" s="91" customFormat="1" ht="11.25">
      <c r="G628" s="178"/>
      <c r="H628" s="178"/>
    </row>
    <row r="629" spans="7:8" s="91" customFormat="1" ht="11.25">
      <c r="G629" s="178"/>
      <c r="H629" s="178"/>
    </row>
    <row r="630" spans="7:8" s="91" customFormat="1" ht="11.25">
      <c r="G630" s="178"/>
      <c r="H630" s="178"/>
    </row>
    <row r="631" spans="7:8" s="91" customFormat="1" ht="11.25">
      <c r="G631" s="178"/>
      <c r="H631" s="178"/>
    </row>
    <row r="632" spans="7:8" s="91" customFormat="1" ht="11.25">
      <c r="G632" s="178"/>
      <c r="H632" s="178"/>
    </row>
    <row r="633" spans="7:8" s="91" customFormat="1" ht="11.25">
      <c r="G633" s="178"/>
      <c r="H633" s="178"/>
    </row>
    <row r="634" spans="7:8" s="91" customFormat="1" ht="11.25">
      <c r="G634" s="178"/>
      <c r="H634" s="178"/>
    </row>
    <row r="635" spans="7:8" s="91" customFormat="1" ht="11.25">
      <c r="G635" s="178"/>
      <c r="H635" s="178"/>
    </row>
    <row r="636" spans="7:8" s="91" customFormat="1" ht="11.25">
      <c r="G636" s="178"/>
      <c r="H636" s="178"/>
    </row>
    <row r="637" spans="7:8" s="91" customFormat="1" ht="11.25">
      <c r="G637" s="178"/>
      <c r="H637" s="178"/>
    </row>
    <row r="638" spans="7:8" s="91" customFormat="1" ht="11.25">
      <c r="G638" s="178"/>
      <c r="H638" s="178"/>
    </row>
    <row r="639" spans="7:8" s="91" customFormat="1" ht="11.25">
      <c r="G639" s="178"/>
      <c r="H639" s="178"/>
    </row>
    <row r="640" spans="7:8" s="91" customFormat="1" ht="11.25">
      <c r="G640" s="178"/>
      <c r="H640" s="178"/>
    </row>
    <row r="641" spans="7:8" s="91" customFormat="1" ht="11.25">
      <c r="G641" s="178"/>
      <c r="H641" s="178"/>
    </row>
    <row r="642" spans="7:8" s="91" customFormat="1" ht="11.25">
      <c r="G642" s="178"/>
      <c r="H642" s="178"/>
    </row>
    <row r="643" spans="7:8" s="91" customFormat="1" ht="11.25">
      <c r="G643" s="178"/>
      <c r="H643" s="178"/>
    </row>
    <row r="644" spans="7:8" s="91" customFormat="1" ht="11.25">
      <c r="G644" s="178"/>
      <c r="H644" s="178"/>
    </row>
    <row r="645" spans="7:8" s="91" customFormat="1" ht="11.25">
      <c r="G645" s="178"/>
      <c r="H645" s="178"/>
    </row>
    <row r="646" spans="7:8" s="91" customFormat="1" ht="11.25">
      <c r="G646" s="178"/>
      <c r="H646" s="178"/>
    </row>
    <row r="647" spans="7:8" s="91" customFormat="1" ht="11.25">
      <c r="G647" s="178"/>
      <c r="H647" s="178"/>
    </row>
    <row r="648" spans="7:8" s="91" customFormat="1" ht="11.25">
      <c r="G648" s="178"/>
      <c r="H648" s="178"/>
    </row>
    <row r="649" spans="7:8" s="91" customFormat="1" ht="11.25">
      <c r="G649" s="178"/>
      <c r="H649" s="178"/>
    </row>
    <row r="650" spans="7:8" s="91" customFormat="1" ht="11.25">
      <c r="G650" s="178"/>
      <c r="H650" s="178"/>
    </row>
    <row r="651" spans="7:8" s="91" customFormat="1" ht="11.25">
      <c r="G651" s="178"/>
      <c r="H651" s="178"/>
    </row>
    <row r="652" spans="7:8" s="91" customFormat="1" ht="11.25">
      <c r="G652" s="178"/>
      <c r="H652" s="178"/>
    </row>
    <row r="653" spans="7:8" s="91" customFormat="1" ht="11.25">
      <c r="G653" s="178"/>
      <c r="H653" s="178"/>
    </row>
    <row r="654" spans="7:8" s="91" customFormat="1" ht="11.25">
      <c r="G654" s="178"/>
      <c r="H654" s="178"/>
    </row>
    <row r="655" spans="7:8" s="91" customFormat="1" ht="11.25">
      <c r="G655" s="178"/>
      <c r="H655" s="178"/>
    </row>
    <row r="656" spans="7:8" s="91" customFormat="1" ht="11.25">
      <c r="G656" s="178"/>
      <c r="H656" s="178"/>
    </row>
    <row r="657" spans="7:8" s="91" customFormat="1" ht="11.25">
      <c r="G657" s="178"/>
      <c r="H657" s="178"/>
    </row>
    <row r="658" spans="7:8" s="91" customFormat="1" ht="11.25">
      <c r="G658" s="178"/>
      <c r="H658" s="178"/>
    </row>
    <row r="659" spans="7:8" s="91" customFormat="1" ht="11.25">
      <c r="G659" s="178"/>
      <c r="H659" s="178"/>
    </row>
    <row r="660" spans="7:8" s="91" customFormat="1" ht="11.25">
      <c r="G660" s="178"/>
      <c r="H660" s="178"/>
    </row>
    <row r="661" spans="7:8" s="91" customFormat="1" ht="11.25">
      <c r="G661" s="178"/>
      <c r="H661" s="178"/>
    </row>
    <row r="662" spans="7:8" s="91" customFormat="1" ht="11.25">
      <c r="G662" s="178"/>
      <c r="H662" s="178"/>
    </row>
    <row r="663" spans="7:8" s="91" customFormat="1" ht="11.25">
      <c r="G663" s="178"/>
      <c r="H663" s="178"/>
    </row>
    <row r="664" spans="7:8" s="91" customFormat="1" ht="11.25">
      <c r="G664" s="178"/>
      <c r="H664" s="178"/>
    </row>
    <row r="665" spans="7:8" s="91" customFormat="1" ht="11.25">
      <c r="G665" s="178"/>
      <c r="H665" s="178"/>
    </row>
    <row r="666" spans="7:8" s="91" customFormat="1" ht="11.25">
      <c r="G666" s="178"/>
      <c r="H666" s="178"/>
    </row>
    <row r="667" spans="7:8" s="91" customFormat="1" ht="11.25">
      <c r="G667" s="178"/>
      <c r="H667" s="178"/>
    </row>
    <row r="668" spans="7:8" s="91" customFormat="1" ht="11.25">
      <c r="G668" s="178"/>
      <c r="H668" s="178"/>
    </row>
    <row r="669" spans="7:8" s="91" customFormat="1" ht="11.25">
      <c r="G669" s="178"/>
      <c r="H669" s="178"/>
    </row>
    <row r="670" spans="7:8" s="91" customFormat="1" ht="11.25">
      <c r="G670" s="178"/>
      <c r="H670" s="178"/>
    </row>
    <row r="671" spans="7:8" s="91" customFormat="1" ht="11.25">
      <c r="G671" s="178"/>
      <c r="H671" s="178"/>
    </row>
    <row r="672" spans="7:8" s="91" customFormat="1" ht="11.25">
      <c r="G672" s="178"/>
      <c r="H672" s="178"/>
    </row>
    <row r="673" spans="7:8" s="91" customFormat="1" ht="11.25">
      <c r="G673" s="178"/>
      <c r="H673" s="178"/>
    </row>
    <row r="674" spans="7:8" s="91" customFormat="1" ht="11.25">
      <c r="G674" s="178"/>
      <c r="H674" s="178"/>
    </row>
    <row r="675" spans="7:8" s="91" customFormat="1" ht="11.25">
      <c r="G675" s="178"/>
      <c r="H675" s="178"/>
    </row>
    <row r="676" spans="7:8" s="91" customFormat="1" ht="11.25">
      <c r="G676" s="178"/>
      <c r="H676" s="178"/>
    </row>
    <row r="677" spans="7:8" s="91" customFormat="1" ht="11.25">
      <c r="G677" s="178"/>
      <c r="H677" s="178"/>
    </row>
    <row r="678" spans="7:8" s="91" customFormat="1" ht="11.25">
      <c r="G678" s="178"/>
      <c r="H678" s="178"/>
    </row>
    <row r="679" spans="7:8" s="91" customFormat="1" ht="11.25">
      <c r="G679" s="178"/>
      <c r="H679" s="178"/>
    </row>
    <row r="680" spans="7:8" s="91" customFormat="1" ht="11.25">
      <c r="G680" s="178"/>
      <c r="H680" s="178"/>
    </row>
    <row r="681" spans="7:8" s="91" customFormat="1" ht="11.25">
      <c r="G681" s="178"/>
      <c r="H681" s="178"/>
    </row>
    <row r="682" spans="7:8" s="91" customFormat="1" ht="11.25">
      <c r="G682" s="178"/>
      <c r="H682" s="178"/>
    </row>
    <row r="683" spans="7:8" s="91" customFormat="1" ht="11.25">
      <c r="G683" s="178"/>
      <c r="H683" s="178"/>
    </row>
    <row r="684" spans="7:8" s="91" customFormat="1" ht="11.25">
      <c r="G684" s="178"/>
      <c r="H684" s="178"/>
    </row>
    <row r="685" spans="7:8" s="91" customFormat="1" ht="11.25">
      <c r="G685" s="178"/>
      <c r="H685" s="178"/>
    </row>
    <row r="686" spans="7:8" s="91" customFormat="1" ht="11.25">
      <c r="G686" s="178"/>
      <c r="H686" s="178"/>
    </row>
    <row r="687" spans="7:8" s="91" customFormat="1" ht="11.25">
      <c r="G687" s="178"/>
      <c r="H687" s="178"/>
    </row>
    <row r="688" spans="7:8" s="91" customFormat="1" ht="11.25">
      <c r="G688" s="178"/>
      <c r="H688" s="178"/>
    </row>
    <row r="689" spans="7:8" s="91" customFormat="1" ht="11.25">
      <c r="G689" s="178"/>
      <c r="H689" s="178"/>
    </row>
    <row r="690" spans="7:8" s="91" customFormat="1" ht="11.25">
      <c r="G690" s="178"/>
      <c r="H690" s="178"/>
    </row>
    <row r="691" spans="7:8" s="91" customFormat="1" ht="11.25">
      <c r="G691" s="178"/>
      <c r="H691" s="178"/>
    </row>
    <row r="692" spans="7:8" s="91" customFormat="1" ht="11.25">
      <c r="G692" s="178"/>
      <c r="H692" s="178"/>
    </row>
    <row r="693" spans="7:8" s="91" customFormat="1" ht="11.25">
      <c r="G693" s="178"/>
      <c r="H693" s="178"/>
    </row>
    <row r="694" spans="7:8" s="91" customFormat="1" ht="11.25">
      <c r="G694" s="178"/>
      <c r="H694" s="178"/>
    </row>
    <row r="695" spans="7:8" s="91" customFormat="1" ht="11.25">
      <c r="G695" s="178"/>
      <c r="H695" s="178"/>
    </row>
    <row r="696" spans="7:8" s="91" customFormat="1" ht="11.25">
      <c r="G696" s="178"/>
      <c r="H696" s="178"/>
    </row>
    <row r="697" spans="7:8" s="91" customFormat="1" ht="11.25">
      <c r="G697" s="178"/>
      <c r="H697" s="178"/>
    </row>
    <row r="698" spans="7:8" s="91" customFormat="1" ht="11.25">
      <c r="G698" s="178"/>
      <c r="H698" s="178"/>
    </row>
    <row r="699" spans="7:8" s="91" customFormat="1" ht="11.25">
      <c r="G699" s="178"/>
      <c r="H699" s="178"/>
    </row>
    <row r="700" spans="7:8" s="91" customFormat="1" ht="11.25">
      <c r="G700" s="178"/>
      <c r="H700" s="178"/>
    </row>
    <row r="701" spans="7:8" s="91" customFormat="1" ht="11.25">
      <c r="G701" s="178"/>
      <c r="H701" s="178"/>
    </row>
    <row r="702" spans="7:8" s="91" customFormat="1" ht="11.25">
      <c r="G702" s="178"/>
      <c r="H702" s="178"/>
    </row>
    <row r="703" spans="7:8" s="91" customFormat="1" ht="11.25">
      <c r="G703" s="178"/>
      <c r="H703" s="178"/>
    </row>
    <row r="704" spans="7:8" s="91" customFormat="1" ht="11.25">
      <c r="G704" s="178"/>
      <c r="H704" s="178"/>
    </row>
    <row r="705" spans="7:8" s="91" customFormat="1" ht="11.25">
      <c r="G705" s="178"/>
      <c r="H705" s="178"/>
    </row>
    <row r="706" spans="7:8" s="91" customFormat="1" ht="11.25">
      <c r="G706" s="178"/>
      <c r="H706" s="178"/>
    </row>
    <row r="707" spans="7:8" s="91" customFormat="1" ht="11.25">
      <c r="G707" s="178"/>
      <c r="H707" s="178"/>
    </row>
    <row r="708" spans="7:8" s="91" customFormat="1" ht="11.25">
      <c r="G708" s="178"/>
      <c r="H708" s="178"/>
    </row>
    <row r="709" spans="7:8" s="91" customFormat="1" ht="11.25">
      <c r="G709" s="178"/>
      <c r="H709" s="178"/>
    </row>
    <row r="710" spans="7:8" s="91" customFormat="1" ht="11.25">
      <c r="G710" s="178"/>
      <c r="H710" s="178"/>
    </row>
    <row r="711" spans="7:8" s="91" customFormat="1" ht="11.25">
      <c r="G711" s="178"/>
      <c r="H711" s="178"/>
    </row>
    <row r="712" spans="7:8" s="91" customFormat="1" ht="11.25">
      <c r="G712" s="178"/>
      <c r="H712" s="178"/>
    </row>
    <row r="713" spans="7:8" s="91" customFormat="1" ht="11.25">
      <c r="G713" s="178"/>
      <c r="H713" s="178"/>
    </row>
    <row r="714" spans="7:8" s="91" customFormat="1" ht="11.25">
      <c r="G714" s="178"/>
      <c r="H714" s="178"/>
    </row>
    <row r="715" spans="7:8" s="91" customFormat="1" ht="11.25">
      <c r="G715" s="178"/>
      <c r="H715" s="178"/>
    </row>
    <row r="716" spans="7:8" s="91" customFormat="1" ht="11.25">
      <c r="G716" s="178"/>
      <c r="H716" s="178"/>
    </row>
    <row r="717" spans="7:8" s="91" customFormat="1" ht="11.25">
      <c r="G717" s="178"/>
      <c r="H717" s="178"/>
    </row>
    <row r="718" spans="7:8" s="91" customFormat="1" ht="11.25">
      <c r="G718" s="178"/>
      <c r="H718" s="178"/>
    </row>
    <row r="719" spans="7:8" s="91" customFormat="1" ht="11.25">
      <c r="G719" s="178"/>
      <c r="H719" s="178"/>
    </row>
    <row r="720" spans="7:8" s="91" customFormat="1" ht="11.25">
      <c r="G720" s="178"/>
      <c r="H720" s="178"/>
    </row>
    <row r="721" spans="7:8" s="91" customFormat="1" ht="11.25">
      <c r="G721" s="178"/>
      <c r="H721" s="178"/>
    </row>
    <row r="722" spans="7:8" s="91" customFormat="1" ht="11.25">
      <c r="G722" s="178"/>
      <c r="H722" s="178"/>
    </row>
    <row r="723" spans="7:8" s="91" customFormat="1" ht="11.25">
      <c r="G723" s="178"/>
      <c r="H723" s="178"/>
    </row>
    <row r="724" spans="7:8" s="91" customFormat="1" ht="11.25">
      <c r="G724" s="178"/>
      <c r="H724" s="178"/>
    </row>
    <row r="725" spans="7:8" s="91" customFormat="1" ht="11.25">
      <c r="G725" s="178"/>
      <c r="H725" s="178"/>
    </row>
    <row r="726" spans="7:8" s="91" customFormat="1" ht="11.25">
      <c r="G726" s="178"/>
      <c r="H726" s="178"/>
    </row>
    <row r="727" spans="7:8" s="91" customFormat="1" ht="11.25">
      <c r="G727" s="178"/>
      <c r="H727" s="178"/>
    </row>
    <row r="728" spans="7:8" s="91" customFormat="1" ht="11.25">
      <c r="G728" s="178"/>
      <c r="H728" s="178"/>
    </row>
    <row r="729" spans="7:8" s="91" customFormat="1" ht="11.25">
      <c r="G729" s="178"/>
      <c r="H729" s="178"/>
    </row>
    <row r="730" spans="7:8" s="91" customFormat="1" ht="11.25">
      <c r="G730" s="178"/>
      <c r="H730" s="178"/>
    </row>
    <row r="731" spans="7:8" s="91" customFormat="1" ht="11.25">
      <c r="G731" s="178"/>
      <c r="H731" s="178"/>
    </row>
    <row r="732" spans="7:8" s="91" customFormat="1" ht="11.25">
      <c r="G732" s="178"/>
      <c r="H732" s="178"/>
    </row>
    <row r="733" spans="7:8" s="91" customFormat="1" ht="11.25">
      <c r="G733" s="178"/>
      <c r="H733" s="178"/>
    </row>
    <row r="734" spans="7:8" s="91" customFormat="1" ht="11.25">
      <c r="G734" s="178"/>
      <c r="H734" s="178"/>
    </row>
    <row r="735" spans="7:8" s="91" customFormat="1" ht="11.25">
      <c r="G735" s="178"/>
      <c r="H735" s="178"/>
    </row>
    <row r="736" spans="7:8" s="91" customFormat="1" ht="11.25">
      <c r="G736" s="178"/>
      <c r="H736" s="178"/>
    </row>
    <row r="737" spans="7:8" s="91" customFormat="1" ht="11.25">
      <c r="G737" s="178"/>
      <c r="H737" s="178"/>
    </row>
    <row r="738" spans="7:8" s="91" customFormat="1" ht="11.25">
      <c r="G738" s="178"/>
      <c r="H738" s="178"/>
    </row>
    <row r="739" spans="7:8" s="91" customFormat="1" ht="11.25">
      <c r="G739" s="178"/>
      <c r="H739" s="178"/>
    </row>
    <row r="740" spans="7:8" s="91" customFormat="1" ht="11.25">
      <c r="G740" s="178"/>
      <c r="H740" s="178"/>
    </row>
    <row r="741" spans="7:8" s="91" customFormat="1" ht="11.25">
      <c r="G741" s="178"/>
      <c r="H741" s="178"/>
    </row>
    <row r="742" spans="7:8" s="91" customFormat="1" ht="11.25">
      <c r="G742" s="178"/>
      <c r="H742" s="178"/>
    </row>
    <row r="743" spans="7:8" s="91" customFormat="1" ht="11.25">
      <c r="G743" s="178"/>
      <c r="H743" s="178"/>
    </row>
    <row r="744" spans="7:8" s="91" customFormat="1" ht="11.25">
      <c r="G744" s="178"/>
      <c r="H744" s="178"/>
    </row>
    <row r="745" spans="7:8" s="91" customFormat="1" ht="11.25">
      <c r="G745" s="178"/>
      <c r="H745" s="178"/>
    </row>
    <row r="746" spans="7:8" s="91" customFormat="1" ht="11.25">
      <c r="G746" s="178"/>
      <c r="H746" s="178"/>
    </row>
    <row r="747" spans="7:8" s="91" customFormat="1" ht="11.25">
      <c r="G747" s="178"/>
      <c r="H747" s="178"/>
    </row>
    <row r="748" spans="7:8" s="91" customFormat="1" ht="11.25">
      <c r="G748" s="178"/>
      <c r="H748" s="178"/>
    </row>
    <row r="749" spans="7:8" s="91" customFormat="1" ht="11.25">
      <c r="G749" s="178"/>
      <c r="H749" s="178"/>
    </row>
    <row r="750" spans="7:8" s="91" customFormat="1" ht="11.25">
      <c r="G750" s="178"/>
      <c r="H750" s="178"/>
    </row>
    <row r="751" spans="7:8" s="91" customFormat="1" ht="11.25">
      <c r="G751" s="178"/>
      <c r="H751" s="178"/>
    </row>
    <row r="752" spans="7:8" s="91" customFormat="1" ht="11.25">
      <c r="G752" s="178"/>
      <c r="H752" s="178"/>
    </row>
    <row r="753" spans="7:8" s="91" customFormat="1" ht="11.25">
      <c r="G753" s="178"/>
      <c r="H753" s="178"/>
    </row>
    <row r="754" spans="7:8" s="91" customFormat="1" ht="11.25">
      <c r="G754" s="178"/>
      <c r="H754" s="178"/>
    </row>
    <row r="755" spans="7:8" s="91" customFormat="1" ht="11.25">
      <c r="G755" s="178"/>
      <c r="H755" s="178"/>
    </row>
    <row r="756" spans="7:8" s="91" customFormat="1" ht="11.25">
      <c r="G756" s="178"/>
      <c r="H756" s="178"/>
    </row>
    <row r="757" spans="7:8" s="91" customFormat="1" ht="11.25">
      <c r="G757" s="178"/>
      <c r="H757" s="178"/>
    </row>
    <row r="758" spans="7:8" s="91" customFormat="1" ht="11.25">
      <c r="G758" s="178"/>
      <c r="H758" s="178"/>
    </row>
    <row r="759" spans="7:8" s="91" customFormat="1" ht="11.25">
      <c r="G759" s="178"/>
      <c r="H759" s="178"/>
    </row>
    <row r="760" spans="7:8" s="91" customFormat="1" ht="11.25">
      <c r="G760" s="178"/>
      <c r="H760" s="178"/>
    </row>
    <row r="761" spans="7:8" s="91" customFormat="1" ht="11.25">
      <c r="G761" s="178"/>
      <c r="H761" s="178"/>
    </row>
    <row r="762" spans="7:8" s="91" customFormat="1" ht="11.25">
      <c r="G762" s="178"/>
      <c r="H762" s="178"/>
    </row>
    <row r="763" spans="7:8" s="91" customFormat="1" ht="11.25">
      <c r="G763" s="178"/>
      <c r="H763" s="178"/>
    </row>
    <row r="764" spans="7:8" s="91" customFormat="1" ht="11.25">
      <c r="G764" s="178"/>
      <c r="H764" s="178"/>
    </row>
    <row r="765" spans="7:8" s="91" customFormat="1" ht="11.25">
      <c r="G765" s="178"/>
      <c r="H765" s="178"/>
    </row>
    <row r="766" spans="7:8" s="91" customFormat="1" ht="11.25">
      <c r="G766" s="178"/>
      <c r="H766" s="178"/>
    </row>
    <row r="767" spans="7:8" s="91" customFormat="1" ht="11.25">
      <c r="G767" s="178"/>
      <c r="H767" s="178"/>
    </row>
    <row r="768" spans="7:8" s="91" customFormat="1" ht="11.25">
      <c r="G768" s="178"/>
      <c r="H768" s="178"/>
    </row>
    <row r="769" spans="7:8" s="91" customFormat="1" ht="11.25">
      <c r="G769" s="178"/>
      <c r="H769" s="178"/>
    </row>
    <row r="770" spans="7:8" s="91" customFormat="1" ht="11.25">
      <c r="G770" s="178"/>
      <c r="H770" s="178"/>
    </row>
    <row r="771" spans="7:8" s="91" customFormat="1" ht="11.25">
      <c r="G771" s="178"/>
      <c r="H771" s="178"/>
    </row>
    <row r="772" spans="7:8" s="91" customFormat="1" ht="11.25">
      <c r="G772" s="178"/>
      <c r="H772" s="178"/>
    </row>
    <row r="773" spans="7:8" s="91" customFormat="1" ht="11.25">
      <c r="G773" s="178"/>
      <c r="H773" s="178"/>
    </row>
    <row r="774" spans="7:8" s="91" customFormat="1" ht="11.25">
      <c r="G774" s="178"/>
      <c r="H774" s="178"/>
    </row>
    <row r="775" spans="7:8" s="91" customFormat="1" ht="11.25">
      <c r="G775" s="178"/>
      <c r="H775" s="178"/>
    </row>
    <row r="776" spans="7:8" s="91" customFormat="1" ht="11.25">
      <c r="G776" s="178"/>
      <c r="H776" s="178"/>
    </row>
    <row r="777" spans="7:8" s="91" customFormat="1" ht="11.25">
      <c r="G777" s="178"/>
      <c r="H777" s="178"/>
    </row>
    <row r="778" spans="7:8" s="91" customFormat="1" ht="11.25">
      <c r="G778" s="178"/>
      <c r="H778" s="178"/>
    </row>
    <row r="779" spans="7:8" s="91" customFormat="1" ht="11.25">
      <c r="G779" s="178"/>
      <c r="H779" s="178"/>
    </row>
    <row r="780" spans="7:8" s="91" customFormat="1" ht="11.25">
      <c r="G780" s="178"/>
      <c r="H780" s="178"/>
    </row>
    <row r="781" spans="7:8" s="91" customFormat="1" ht="11.25">
      <c r="G781" s="178"/>
      <c r="H781" s="178"/>
    </row>
    <row r="782" spans="7:8" s="91" customFormat="1" ht="11.25">
      <c r="G782" s="178"/>
      <c r="H782" s="178"/>
    </row>
    <row r="783" spans="7:8" s="91" customFormat="1" ht="11.25">
      <c r="G783" s="178"/>
      <c r="H783" s="178"/>
    </row>
    <row r="784" spans="7:8" s="91" customFormat="1" ht="11.25">
      <c r="G784" s="178"/>
      <c r="H784" s="178"/>
    </row>
    <row r="785" spans="7:8" s="91" customFormat="1" ht="11.25">
      <c r="G785" s="178"/>
      <c r="H785" s="178"/>
    </row>
    <row r="786" spans="7:8" s="91" customFormat="1" ht="11.25">
      <c r="G786" s="178"/>
      <c r="H786" s="178"/>
    </row>
    <row r="787" spans="7:8" s="91" customFormat="1" ht="11.25">
      <c r="G787" s="178"/>
      <c r="H787" s="178"/>
    </row>
    <row r="788" spans="7:8" s="91" customFormat="1" ht="11.25">
      <c r="G788" s="178"/>
      <c r="H788" s="178"/>
    </row>
    <row r="789" spans="7:8" s="91" customFormat="1" ht="11.25">
      <c r="G789" s="178"/>
      <c r="H789" s="178"/>
    </row>
    <row r="790" spans="7:8" s="91" customFormat="1" ht="11.25">
      <c r="G790" s="178"/>
      <c r="H790" s="178"/>
    </row>
    <row r="791" spans="7:8" s="91" customFormat="1" ht="11.25">
      <c r="G791" s="178"/>
      <c r="H791" s="178"/>
    </row>
    <row r="792" spans="7:8" s="91" customFormat="1" ht="11.25">
      <c r="G792" s="178"/>
      <c r="H792" s="178"/>
    </row>
    <row r="793" spans="7:8" s="91" customFormat="1" ht="11.25">
      <c r="G793" s="178"/>
      <c r="H793" s="178"/>
    </row>
    <row r="794" spans="7:8" s="91" customFormat="1" ht="11.25">
      <c r="G794" s="178"/>
      <c r="H794" s="178"/>
    </row>
    <row r="795" spans="7:8" s="91" customFormat="1" ht="11.25">
      <c r="G795" s="178"/>
      <c r="H795" s="178"/>
    </row>
    <row r="796" spans="7:8" s="91" customFormat="1" ht="11.25">
      <c r="G796" s="178"/>
      <c r="H796" s="178"/>
    </row>
    <row r="797" spans="7:8" s="91" customFormat="1" ht="11.25">
      <c r="G797" s="178"/>
      <c r="H797" s="178"/>
    </row>
    <row r="798" spans="7:8" s="91" customFormat="1" ht="11.25">
      <c r="G798" s="178"/>
      <c r="H798" s="178"/>
    </row>
    <row r="799" spans="7:8" s="91" customFormat="1" ht="11.25">
      <c r="G799" s="178"/>
      <c r="H799" s="178"/>
    </row>
    <row r="800" spans="7:8" s="91" customFormat="1" ht="11.25">
      <c r="G800" s="178"/>
      <c r="H800" s="178"/>
    </row>
    <row r="801" spans="1:44" ht="11.25">
      <c r="A801" s="91"/>
      <c r="B801" s="91"/>
      <c r="C801" s="91"/>
      <c r="D801" s="91"/>
      <c r="E801" s="91"/>
      <c r="F801" s="91"/>
      <c r="G801" s="178"/>
      <c r="H801" s="178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</row>
    <row r="802" spans="7:8" ht="11.25">
      <c r="G802" s="178"/>
      <c r="H802" s="178"/>
    </row>
    <row r="803" spans="7:8" ht="11.25">
      <c r="G803" s="178"/>
      <c r="H803" s="178"/>
    </row>
    <row r="804" spans="7:8" ht="11.25">
      <c r="G804" s="178"/>
      <c r="H804" s="178"/>
    </row>
    <row r="805" spans="7:8" ht="11.25">
      <c r="G805" s="178"/>
      <c r="H805" s="178"/>
    </row>
    <row r="806" spans="7:8" ht="11.25">
      <c r="G806" s="178"/>
      <c r="H806" s="178"/>
    </row>
    <row r="807" spans="7:8" ht="11.25">
      <c r="G807" s="178"/>
      <c r="H807" s="178"/>
    </row>
    <row r="808" spans="7:8" ht="11.25">
      <c r="G808" s="178"/>
      <c r="H808" s="178"/>
    </row>
    <row r="809" spans="7:8" ht="11.25">
      <c r="G809" s="178"/>
      <c r="H809" s="178"/>
    </row>
    <row r="810" spans="7:8" ht="11.25">
      <c r="G810" s="178"/>
      <c r="H810" s="178"/>
    </row>
    <row r="811" spans="7:8" ht="11.25">
      <c r="G811" s="178"/>
      <c r="H811" s="178"/>
    </row>
    <row r="812" spans="7:8" ht="11.25">
      <c r="G812" s="178"/>
      <c r="H812" s="178"/>
    </row>
    <row r="813" spans="7:8" ht="11.25">
      <c r="G813" s="178"/>
      <c r="H813" s="178"/>
    </row>
    <row r="814" spans="7:8" ht="11.25">
      <c r="G814" s="178"/>
      <c r="H814" s="178"/>
    </row>
    <row r="815" spans="7:8" ht="11.25">
      <c r="G815" s="178"/>
      <c r="H815" s="178"/>
    </row>
    <row r="816" spans="7:8" ht="11.25">
      <c r="G816" s="178"/>
      <c r="H816" s="178"/>
    </row>
    <row r="817" spans="7:8" ht="11.25">
      <c r="G817" s="178"/>
      <c r="H817" s="178"/>
    </row>
    <row r="818" spans="7:8" ht="11.25">
      <c r="G818" s="178"/>
      <c r="H818" s="178"/>
    </row>
    <row r="819" spans="7:8" ht="11.25">
      <c r="G819" s="178"/>
      <c r="H819" s="178"/>
    </row>
    <row r="820" spans="7:8" ht="11.25">
      <c r="G820" s="178"/>
      <c r="H820" s="178"/>
    </row>
    <row r="821" spans="7:8" ht="11.25">
      <c r="G821" s="178"/>
      <c r="H821" s="178"/>
    </row>
    <row r="822" spans="7:8" ht="11.25">
      <c r="G822" s="178"/>
      <c r="H822" s="178"/>
    </row>
    <row r="823" spans="7:8" ht="11.25">
      <c r="G823" s="178"/>
      <c r="H823" s="178"/>
    </row>
    <row r="824" spans="7:8" ht="11.25">
      <c r="G824" s="178"/>
      <c r="H824" s="178"/>
    </row>
    <row r="825" spans="7:8" ht="11.25">
      <c r="G825" s="178"/>
      <c r="H825" s="178"/>
    </row>
    <row r="826" spans="7:8" ht="11.25">
      <c r="G826" s="178"/>
      <c r="H826" s="178"/>
    </row>
    <row r="827" spans="7:8" ht="11.25">
      <c r="G827" s="178"/>
      <c r="H827" s="178"/>
    </row>
    <row r="828" spans="7:8" ht="11.25">
      <c r="G828" s="178"/>
      <c r="H828" s="178"/>
    </row>
    <row r="829" spans="7:8" ht="11.25">
      <c r="G829" s="178"/>
      <c r="H829" s="178"/>
    </row>
    <row r="830" spans="7:8" ht="11.25">
      <c r="G830" s="178"/>
      <c r="H830" s="178"/>
    </row>
    <row r="831" spans="7:8" ht="11.25">
      <c r="G831" s="178"/>
      <c r="H831" s="178"/>
    </row>
    <row r="832" spans="7:8" ht="11.25">
      <c r="G832" s="178"/>
      <c r="H832" s="178"/>
    </row>
    <row r="833" spans="7:8" ht="11.25">
      <c r="G833" s="178"/>
      <c r="H833" s="178"/>
    </row>
    <row r="834" spans="7:8" ht="11.25">
      <c r="G834" s="178"/>
      <c r="H834" s="178"/>
    </row>
    <row r="835" spans="7:8" ht="11.25">
      <c r="G835" s="178"/>
      <c r="H835" s="178"/>
    </row>
    <row r="836" spans="7:8" ht="11.25">
      <c r="G836" s="178"/>
      <c r="H836" s="178"/>
    </row>
    <row r="837" spans="7:8" ht="11.25">
      <c r="G837" s="178"/>
      <c r="H837" s="178"/>
    </row>
    <row r="838" spans="7:8" ht="11.25">
      <c r="G838" s="178"/>
      <c r="H838" s="178"/>
    </row>
    <row r="839" spans="7:8" ht="11.25">
      <c r="G839" s="178"/>
      <c r="H839" s="178"/>
    </row>
    <row r="840" spans="7:8" ht="11.25">
      <c r="G840" s="178"/>
      <c r="H840" s="178"/>
    </row>
    <row r="841" spans="7:8" ht="11.25">
      <c r="G841" s="178"/>
      <c r="H841" s="178"/>
    </row>
    <row r="842" spans="7:8" ht="11.25">
      <c r="G842" s="178"/>
      <c r="H842" s="178"/>
    </row>
    <row r="843" spans="7:8" ht="11.25">
      <c r="G843" s="178"/>
      <c r="H843" s="178"/>
    </row>
    <row r="844" spans="7:8" ht="11.25">
      <c r="G844" s="178"/>
      <c r="H844" s="178"/>
    </row>
    <row r="845" spans="7:8" ht="11.25">
      <c r="G845" s="178"/>
      <c r="H845" s="178"/>
    </row>
    <row r="846" spans="7:8" ht="11.25">
      <c r="G846" s="178"/>
      <c r="H846" s="178"/>
    </row>
    <row r="847" spans="7:8" ht="11.25">
      <c r="G847" s="178"/>
      <c r="H847" s="178"/>
    </row>
    <row r="848" spans="7:8" ht="11.25">
      <c r="G848" s="178"/>
      <c r="H848" s="178"/>
    </row>
    <row r="849" spans="7:8" ht="11.25">
      <c r="G849" s="178"/>
      <c r="H849" s="178"/>
    </row>
    <row r="850" spans="7:8" ht="11.25">
      <c r="G850" s="178"/>
      <c r="H850" s="178"/>
    </row>
    <row r="851" spans="7:8" ht="11.25">
      <c r="G851" s="178"/>
      <c r="H851" s="178"/>
    </row>
    <row r="852" spans="7:8" ht="11.25">
      <c r="G852" s="178"/>
      <c r="H852" s="178"/>
    </row>
    <row r="853" spans="7:8" ht="11.25">
      <c r="G853" s="178"/>
      <c r="H853" s="178"/>
    </row>
    <row r="854" spans="7:8" ht="11.25">
      <c r="G854" s="178"/>
      <c r="H854" s="178"/>
    </row>
    <row r="855" spans="7:8" ht="11.25">
      <c r="G855" s="178"/>
      <c r="H855" s="178"/>
    </row>
    <row r="856" spans="7:8" ht="11.25">
      <c r="G856" s="178"/>
      <c r="H856" s="178"/>
    </row>
    <row r="857" spans="7:8" ht="11.25">
      <c r="G857" s="178"/>
      <c r="H857" s="178"/>
    </row>
    <row r="858" spans="7:8" ht="11.25">
      <c r="G858" s="178"/>
      <c r="H858" s="178"/>
    </row>
    <row r="859" spans="7:8" ht="11.25">
      <c r="G859" s="178"/>
      <c r="H859" s="178"/>
    </row>
    <row r="860" spans="7:8" ht="11.25">
      <c r="G860" s="178"/>
      <c r="H860" s="178"/>
    </row>
    <row r="861" spans="7:8" ht="11.25">
      <c r="G861" s="178"/>
      <c r="H861" s="178"/>
    </row>
    <row r="862" spans="7:8" ht="11.25">
      <c r="G862" s="178"/>
      <c r="H862" s="178"/>
    </row>
    <row r="863" spans="7:8" ht="11.25">
      <c r="G863" s="178"/>
      <c r="H863" s="178"/>
    </row>
    <row r="864" spans="7:8" ht="11.25">
      <c r="G864" s="178"/>
      <c r="H864" s="178"/>
    </row>
    <row r="865" spans="7:8" ht="11.25">
      <c r="G865" s="178"/>
      <c r="H865" s="178"/>
    </row>
    <row r="866" spans="7:8" ht="11.25">
      <c r="G866" s="178"/>
      <c r="H866" s="178"/>
    </row>
    <row r="867" spans="7:8" ht="11.25">
      <c r="G867" s="178"/>
      <c r="H867" s="178"/>
    </row>
    <row r="868" spans="7:8" ht="11.25">
      <c r="G868" s="178"/>
      <c r="H868" s="178"/>
    </row>
    <row r="869" spans="7:8" ht="11.25">
      <c r="G869" s="178"/>
      <c r="H869" s="178"/>
    </row>
    <row r="870" spans="7:8" ht="11.25">
      <c r="G870" s="178"/>
      <c r="H870" s="178"/>
    </row>
    <row r="871" spans="7:8" ht="11.25">
      <c r="G871" s="178"/>
      <c r="H871" s="178"/>
    </row>
    <row r="872" spans="7:8" ht="11.25">
      <c r="G872" s="178"/>
      <c r="H872" s="178"/>
    </row>
    <row r="873" spans="7:8" ht="11.25">
      <c r="G873" s="178"/>
      <c r="H873" s="178"/>
    </row>
    <row r="874" spans="7:8" ht="11.25">
      <c r="G874" s="178"/>
      <c r="H874" s="178"/>
    </row>
    <row r="875" spans="7:8" ht="11.25">
      <c r="G875" s="178"/>
      <c r="H875" s="178"/>
    </row>
    <row r="876" spans="7:8" ht="11.25">
      <c r="G876" s="178"/>
      <c r="H876" s="178"/>
    </row>
    <row r="877" spans="7:8" ht="11.25">
      <c r="G877" s="178"/>
      <c r="H877" s="178"/>
    </row>
    <row r="878" spans="7:8" ht="11.25">
      <c r="G878" s="178"/>
      <c r="H878" s="178"/>
    </row>
    <row r="879" spans="7:8" ht="11.25">
      <c r="G879" s="178"/>
      <c r="H879" s="178"/>
    </row>
    <row r="880" spans="7:8" ht="11.25">
      <c r="G880" s="178"/>
      <c r="H880" s="178"/>
    </row>
    <row r="881" spans="7:8" ht="11.25">
      <c r="G881" s="178"/>
      <c r="H881" s="178"/>
    </row>
    <row r="882" spans="7:8" ht="11.25">
      <c r="G882" s="178"/>
      <c r="H882" s="178"/>
    </row>
    <row r="883" spans="7:8" ht="11.25">
      <c r="G883" s="178"/>
      <c r="H883" s="178"/>
    </row>
    <row r="884" spans="7:8" ht="11.25">
      <c r="G884" s="178"/>
      <c r="H884" s="178"/>
    </row>
    <row r="885" spans="7:8" ht="11.25">
      <c r="G885" s="178"/>
      <c r="H885" s="178"/>
    </row>
    <row r="886" spans="7:8" ht="11.25">
      <c r="G886" s="178"/>
      <c r="H886" s="178"/>
    </row>
    <row r="887" spans="7:8" ht="11.25">
      <c r="G887" s="178"/>
      <c r="H887" s="178"/>
    </row>
    <row r="888" spans="7:8" ht="11.25">
      <c r="G888" s="178"/>
      <c r="H888" s="178"/>
    </row>
    <row r="889" spans="7:8" ht="11.25">
      <c r="G889" s="178"/>
      <c r="H889" s="178"/>
    </row>
    <row r="890" spans="7:8" ht="11.25">
      <c r="G890" s="178"/>
      <c r="H890" s="178"/>
    </row>
    <row r="891" spans="7:8" ht="11.25">
      <c r="G891" s="178"/>
      <c r="H891" s="178"/>
    </row>
    <row r="892" spans="7:8" ht="11.25">
      <c r="G892" s="178"/>
      <c r="H892" s="178"/>
    </row>
    <row r="893" spans="7:8" ht="11.25">
      <c r="G893" s="178"/>
      <c r="H893" s="178"/>
    </row>
    <row r="894" spans="7:8" ht="11.25">
      <c r="G894" s="178"/>
      <c r="H894" s="178"/>
    </row>
    <row r="895" spans="7:8" ht="11.25">
      <c r="G895" s="178"/>
      <c r="H895" s="178"/>
    </row>
    <row r="896" spans="7:8" ht="11.25">
      <c r="G896" s="178"/>
      <c r="H896" s="178"/>
    </row>
    <row r="897" spans="7:8" ht="11.25">
      <c r="G897" s="178"/>
      <c r="H897" s="178"/>
    </row>
    <row r="898" spans="7:8" ht="11.25">
      <c r="G898" s="178"/>
      <c r="H898" s="178"/>
    </row>
    <row r="899" spans="7:8" ht="11.25">
      <c r="G899" s="178"/>
      <c r="H899" s="178"/>
    </row>
    <row r="900" spans="7:8" ht="11.25">
      <c r="G900" s="178"/>
      <c r="H900" s="178"/>
    </row>
    <row r="901" spans="7:8" ht="11.25">
      <c r="G901" s="178"/>
      <c r="H901" s="178"/>
    </row>
    <row r="902" spans="7:8" ht="11.25">
      <c r="G902" s="178"/>
      <c r="H902" s="178"/>
    </row>
    <row r="903" spans="7:8" ht="11.25">
      <c r="G903" s="178"/>
      <c r="H903" s="178"/>
    </row>
    <row r="904" spans="7:8" ht="11.25">
      <c r="G904" s="178"/>
      <c r="H904" s="178"/>
    </row>
    <row r="905" spans="7:8" ht="11.25">
      <c r="G905" s="178"/>
      <c r="H905" s="178"/>
    </row>
    <row r="906" spans="7:8" ht="11.25">
      <c r="G906" s="178"/>
      <c r="H906" s="178"/>
    </row>
    <row r="907" spans="7:8" ht="11.25">
      <c r="G907" s="178"/>
      <c r="H907" s="178"/>
    </row>
    <row r="908" spans="7:8" ht="11.25">
      <c r="G908" s="178"/>
      <c r="H908" s="178"/>
    </row>
    <row r="909" spans="7:8" ht="11.25">
      <c r="G909" s="178"/>
      <c r="H909" s="178"/>
    </row>
    <row r="910" spans="7:8" ht="11.25">
      <c r="G910" s="178"/>
      <c r="H910" s="178"/>
    </row>
    <row r="911" spans="7:8" ht="11.25">
      <c r="G911" s="178"/>
      <c r="H911" s="178"/>
    </row>
    <row r="912" spans="7:8" ht="11.25">
      <c r="G912" s="178"/>
      <c r="H912" s="178"/>
    </row>
    <row r="913" spans="7:8" ht="11.25">
      <c r="G913" s="178"/>
      <c r="H913" s="178"/>
    </row>
    <row r="914" spans="7:8" ht="11.25">
      <c r="G914" s="178"/>
      <c r="H914" s="178"/>
    </row>
    <row r="915" spans="7:8" ht="11.25">
      <c r="G915" s="178"/>
      <c r="H915" s="178"/>
    </row>
    <row r="916" spans="7:8" ht="11.25">
      <c r="G916" s="178"/>
      <c r="H916" s="178"/>
    </row>
    <row r="917" spans="7:8" ht="11.25">
      <c r="G917" s="178"/>
      <c r="H917" s="178"/>
    </row>
    <row r="918" spans="7:8" ht="11.25">
      <c r="G918" s="178"/>
      <c r="H918" s="178"/>
    </row>
    <row r="919" spans="7:8" ht="11.25">
      <c r="G919" s="178"/>
      <c r="H919" s="178"/>
    </row>
    <row r="920" spans="7:8" ht="11.25">
      <c r="G920" s="178"/>
      <c r="H920" s="178"/>
    </row>
    <row r="921" spans="7:8" ht="11.25">
      <c r="G921" s="178"/>
      <c r="H921" s="178"/>
    </row>
    <row r="922" spans="7:8" ht="11.25">
      <c r="G922" s="178"/>
      <c r="H922" s="178"/>
    </row>
    <row r="923" spans="7:8" ht="11.25">
      <c r="G923" s="178"/>
      <c r="H923" s="178"/>
    </row>
    <row r="924" spans="7:8" ht="11.25">
      <c r="G924" s="178"/>
      <c r="H924" s="178"/>
    </row>
    <row r="925" spans="7:8" ht="11.25">
      <c r="G925" s="178"/>
      <c r="H925" s="178"/>
    </row>
    <row r="926" spans="7:8" ht="11.25">
      <c r="G926" s="178"/>
      <c r="H926" s="178"/>
    </row>
    <row r="927" spans="7:8" ht="11.25">
      <c r="G927" s="178"/>
      <c r="H927" s="178"/>
    </row>
    <row r="928" spans="7:8" ht="11.25">
      <c r="G928" s="178"/>
      <c r="H928" s="178"/>
    </row>
    <row r="929" spans="7:8" ht="11.25">
      <c r="G929" s="178"/>
      <c r="H929" s="178"/>
    </row>
    <row r="930" spans="7:8" ht="11.25">
      <c r="G930" s="178"/>
      <c r="H930" s="178"/>
    </row>
    <row r="931" spans="7:8" ht="11.25">
      <c r="G931" s="178"/>
      <c r="H931" s="178"/>
    </row>
    <row r="932" spans="7:8" ht="11.25">
      <c r="G932" s="178"/>
      <c r="H932" s="178"/>
    </row>
    <row r="933" spans="7:8" ht="11.25">
      <c r="G933" s="178"/>
      <c r="H933" s="178"/>
    </row>
    <row r="934" spans="7:8" ht="11.25">
      <c r="G934" s="178"/>
      <c r="H934" s="178"/>
    </row>
    <row r="935" spans="7:8" ht="11.25">
      <c r="G935" s="178"/>
      <c r="H935" s="178"/>
    </row>
    <row r="936" spans="7:8" ht="11.25">
      <c r="G936" s="178"/>
      <c r="H936" s="178"/>
    </row>
    <row r="937" spans="7:8" ht="11.25">
      <c r="G937" s="178"/>
      <c r="H937" s="178"/>
    </row>
    <row r="938" spans="7:8" ht="11.25">
      <c r="G938" s="178"/>
      <c r="H938" s="178"/>
    </row>
    <row r="939" spans="7:8" ht="11.25">
      <c r="G939" s="178"/>
      <c r="H939" s="178"/>
    </row>
    <row r="940" spans="7:8" ht="11.25">
      <c r="G940" s="178"/>
      <c r="H940" s="178"/>
    </row>
    <row r="941" spans="7:8" ht="11.25">
      <c r="G941" s="178"/>
      <c r="H941" s="178"/>
    </row>
    <row r="942" spans="7:8" ht="11.25">
      <c r="G942" s="178"/>
      <c r="H942" s="178"/>
    </row>
    <row r="943" spans="7:8" ht="11.25">
      <c r="G943" s="178"/>
      <c r="H943" s="178"/>
    </row>
    <row r="944" spans="7:8" ht="11.25">
      <c r="G944" s="178"/>
      <c r="H944" s="178"/>
    </row>
    <row r="945" spans="7:8" ht="11.25">
      <c r="G945" s="178"/>
      <c r="H945" s="178"/>
    </row>
    <row r="946" spans="7:8" ht="11.25">
      <c r="G946" s="178"/>
      <c r="H946" s="178"/>
    </row>
    <row r="947" spans="7:8" ht="11.25">
      <c r="G947" s="178"/>
      <c r="H947" s="178"/>
    </row>
    <row r="948" spans="7:8" ht="11.25">
      <c r="G948" s="178"/>
      <c r="H948" s="178"/>
    </row>
    <row r="949" spans="7:8" ht="11.25">
      <c r="G949" s="178"/>
      <c r="H949" s="178"/>
    </row>
    <row r="950" spans="7:8" ht="11.25">
      <c r="G950" s="178"/>
      <c r="H950" s="178"/>
    </row>
    <row r="951" spans="7:8" ht="11.25">
      <c r="G951" s="178"/>
      <c r="H951" s="178"/>
    </row>
    <row r="952" spans="7:8" ht="11.25">
      <c r="G952" s="178"/>
      <c r="H952" s="178"/>
    </row>
    <row r="953" spans="7:8" ht="11.25">
      <c r="G953" s="178"/>
      <c r="H953" s="178"/>
    </row>
    <row r="954" spans="7:8" ht="11.25">
      <c r="G954" s="178"/>
      <c r="H954" s="178"/>
    </row>
    <row r="955" spans="7:8" ht="11.25">
      <c r="G955" s="178"/>
      <c r="H955" s="178"/>
    </row>
    <row r="956" spans="7:8" ht="11.25">
      <c r="G956" s="178"/>
      <c r="H956" s="178"/>
    </row>
    <row r="957" spans="7:8" ht="11.25">
      <c r="G957" s="178"/>
      <c r="H957" s="178"/>
    </row>
    <row r="958" spans="7:8" ht="11.25">
      <c r="G958" s="178"/>
      <c r="H958" s="178"/>
    </row>
    <row r="959" spans="7:8" ht="11.25">
      <c r="G959" s="178"/>
      <c r="H959" s="178"/>
    </row>
    <row r="960" spans="7:8" ht="11.25">
      <c r="G960" s="178"/>
      <c r="H960" s="178"/>
    </row>
    <row r="961" spans="7:8" ht="11.25">
      <c r="G961" s="178"/>
      <c r="H961" s="178"/>
    </row>
    <row r="962" spans="7:8" ht="11.25">
      <c r="G962" s="178"/>
      <c r="H962" s="178"/>
    </row>
    <row r="963" spans="7:8" ht="11.25">
      <c r="G963" s="178"/>
      <c r="H963" s="178"/>
    </row>
    <row r="964" spans="7:8" ht="11.25">
      <c r="G964" s="178"/>
      <c r="H964" s="178"/>
    </row>
    <row r="965" spans="7:8" ht="11.25">
      <c r="G965" s="178"/>
      <c r="H965" s="178"/>
    </row>
    <row r="966" spans="7:8" ht="11.25">
      <c r="G966" s="178"/>
      <c r="H966" s="178"/>
    </row>
    <row r="967" spans="7:8" ht="11.25">
      <c r="G967" s="178"/>
      <c r="H967" s="178"/>
    </row>
    <row r="968" spans="7:8" ht="11.25">
      <c r="G968" s="178"/>
      <c r="H968" s="178"/>
    </row>
    <row r="969" spans="7:8" ht="11.25">
      <c r="G969" s="178"/>
      <c r="H969" s="178"/>
    </row>
    <row r="970" spans="7:8" ht="11.25">
      <c r="G970" s="178"/>
      <c r="H970" s="178"/>
    </row>
    <row r="971" spans="7:8" ht="11.25">
      <c r="G971" s="178"/>
      <c r="H971" s="178"/>
    </row>
    <row r="972" spans="7:8" ht="11.25">
      <c r="G972" s="178"/>
      <c r="H972" s="178"/>
    </row>
    <row r="973" spans="7:8" ht="11.25">
      <c r="G973" s="178"/>
      <c r="H973" s="178"/>
    </row>
    <row r="974" spans="7:8" ht="11.25">
      <c r="G974" s="178"/>
      <c r="H974" s="178"/>
    </row>
    <row r="975" spans="7:8" ht="11.25">
      <c r="G975" s="178"/>
      <c r="H975" s="178"/>
    </row>
    <row r="976" spans="7:8" ht="11.25">
      <c r="G976" s="178"/>
      <c r="H976" s="178"/>
    </row>
    <row r="977" spans="7:8" ht="11.25">
      <c r="G977" s="178"/>
      <c r="H977" s="178"/>
    </row>
    <row r="978" spans="7:8" ht="11.25">
      <c r="G978" s="178"/>
      <c r="H978" s="178"/>
    </row>
    <row r="979" spans="7:8" ht="11.25">
      <c r="G979" s="178"/>
      <c r="H979" s="178"/>
    </row>
    <row r="980" spans="7:8" ht="11.25">
      <c r="G980" s="178"/>
      <c r="H980" s="178"/>
    </row>
    <row r="981" spans="7:8" ht="11.25">
      <c r="G981" s="178"/>
      <c r="H981" s="178"/>
    </row>
    <row r="982" spans="7:8" ht="11.25">
      <c r="G982" s="178"/>
      <c r="H982" s="178"/>
    </row>
    <row r="983" spans="7:8" ht="11.25">
      <c r="G983" s="178"/>
      <c r="H983" s="178"/>
    </row>
    <row r="984" spans="7:8" ht="11.25">
      <c r="G984" s="178"/>
      <c r="H984" s="178"/>
    </row>
    <row r="985" spans="7:8" ht="11.25">
      <c r="G985" s="178"/>
      <c r="H985" s="178"/>
    </row>
    <row r="986" spans="7:8" ht="11.25">
      <c r="G986" s="178"/>
      <c r="H986" s="178"/>
    </row>
    <row r="987" spans="7:8" ht="11.25">
      <c r="G987" s="178"/>
      <c r="H987" s="178"/>
    </row>
    <row r="988" spans="7:8" ht="11.25">
      <c r="G988" s="178"/>
      <c r="H988" s="178"/>
    </row>
    <row r="989" spans="7:8" ht="11.25">
      <c r="G989" s="178"/>
      <c r="H989" s="178"/>
    </row>
    <row r="990" spans="7:8" ht="11.25">
      <c r="G990" s="178"/>
      <c r="H990" s="178"/>
    </row>
    <row r="991" spans="7:8" ht="11.25">
      <c r="G991" s="178"/>
      <c r="H991" s="178"/>
    </row>
    <row r="992" spans="7:8" ht="11.25">
      <c r="G992" s="178"/>
      <c r="H992" s="178"/>
    </row>
    <row r="993" spans="7:8" ht="11.25">
      <c r="G993" s="178"/>
      <c r="H993" s="178"/>
    </row>
    <row r="994" spans="7:8" ht="11.25">
      <c r="G994" s="178"/>
      <c r="H994" s="178"/>
    </row>
    <row r="995" spans="7:8" ht="11.25">
      <c r="G995" s="178"/>
      <c r="H995" s="178"/>
    </row>
    <row r="996" spans="7:8" ht="11.25">
      <c r="G996" s="178"/>
      <c r="H996" s="178"/>
    </row>
    <row r="997" spans="7:8" ht="11.25">
      <c r="G997" s="178"/>
      <c r="H997" s="178"/>
    </row>
    <row r="998" spans="7:8" ht="11.25">
      <c r="G998" s="178"/>
      <c r="H998" s="178"/>
    </row>
    <row r="999" spans="7:8" ht="11.25">
      <c r="G999" s="178"/>
      <c r="H999" s="178"/>
    </row>
    <row r="1000" spans="7:8" ht="11.25">
      <c r="G1000" s="178"/>
      <c r="H1000" s="178"/>
    </row>
    <row r="1001" spans="7:8" ht="11.25">
      <c r="G1001" s="178"/>
      <c r="H1001" s="178"/>
    </row>
    <row r="1002" spans="7:8" ht="11.25">
      <c r="G1002" s="178"/>
      <c r="H1002" s="178"/>
    </row>
    <row r="1003" spans="7:8" ht="11.25">
      <c r="G1003" s="178"/>
      <c r="H1003" s="178"/>
    </row>
    <row r="1004" spans="7:8" ht="11.25">
      <c r="G1004" s="178"/>
      <c r="H1004" s="178"/>
    </row>
    <row r="1005" spans="7:8" ht="11.25">
      <c r="G1005" s="178"/>
      <c r="H1005" s="178"/>
    </row>
    <row r="1006" spans="7:8" ht="11.25">
      <c r="G1006" s="178"/>
      <c r="H1006" s="178"/>
    </row>
    <row r="1007" spans="7:8" ht="11.25">
      <c r="G1007" s="178"/>
      <c r="H1007" s="178"/>
    </row>
    <row r="1008" spans="7:8" ht="11.25">
      <c r="G1008" s="178"/>
      <c r="H1008" s="178"/>
    </row>
    <row r="1009" spans="7:8" ht="11.25">
      <c r="G1009" s="178"/>
      <c r="H1009" s="178"/>
    </row>
    <row r="1010" spans="7:8" ht="11.25">
      <c r="G1010" s="178"/>
      <c r="H1010" s="178"/>
    </row>
    <row r="1011" spans="7:8" ht="11.25">
      <c r="G1011" s="178"/>
      <c r="H1011" s="178"/>
    </row>
    <row r="1012" spans="7:8" ht="11.25">
      <c r="G1012" s="178"/>
      <c r="H1012" s="178"/>
    </row>
    <row r="1013" spans="7:8" ht="11.25">
      <c r="G1013" s="178"/>
      <c r="H1013" s="178"/>
    </row>
    <row r="1014" spans="7:8" ht="11.25">
      <c r="G1014" s="178"/>
      <c r="H1014" s="178"/>
    </row>
    <row r="1015" spans="7:8" ht="11.25">
      <c r="G1015" s="178"/>
      <c r="H1015" s="178"/>
    </row>
    <row r="1016" spans="7:8" ht="11.25">
      <c r="G1016" s="178"/>
      <c r="H1016" s="178"/>
    </row>
    <row r="1017" spans="7:8" ht="11.25">
      <c r="G1017" s="178"/>
      <c r="H1017" s="178"/>
    </row>
    <row r="1018" spans="7:8" ht="11.25">
      <c r="G1018" s="178"/>
      <c r="H1018" s="178"/>
    </row>
    <row r="1019" spans="7:8" ht="11.25">
      <c r="G1019" s="178"/>
      <c r="H1019" s="178"/>
    </row>
    <row r="1020" spans="7:8" ht="11.25">
      <c r="G1020" s="178"/>
      <c r="H1020" s="178"/>
    </row>
    <row r="1021" spans="7:8" ht="11.25">
      <c r="G1021" s="178"/>
      <c r="H1021" s="178"/>
    </row>
    <row r="1022" spans="7:8" ht="11.25">
      <c r="G1022" s="178"/>
      <c r="H1022" s="178"/>
    </row>
    <row r="1023" spans="7:8" ht="11.25">
      <c r="G1023" s="178"/>
      <c r="H1023" s="178"/>
    </row>
    <row r="1024" spans="7:8" ht="11.25">
      <c r="G1024" s="178"/>
      <c r="H1024" s="178"/>
    </row>
    <row r="1025" spans="7:8" ht="11.25">
      <c r="G1025" s="178"/>
      <c r="H1025" s="178"/>
    </row>
    <row r="1026" spans="7:8" ht="11.25">
      <c r="G1026" s="178"/>
      <c r="H1026" s="178"/>
    </row>
    <row r="1027" spans="7:8" ht="11.25">
      <c r="G1027" s="178"/>
      <c r="H1027" s="178"/>
    </row>
    <row r="1028" spans="7:8" ht="11.25">
      <c r="G1028" s="178"/>
      <c r="H1028" s="178"/>
    </row>
    <row r="1029" spans="7:8" ht="11.25">
      <c r="G1029" s="178"/>
      <c r="H1029" s="178"/>
    </row>
    <row r="1030" spans="7:8" ht="11.25">
      <c r="G1030" s="178"/>
      <c r="H1030" s="178"/>
    </row>
    <row r="1031" spans="7:8" ht="11.25">
      <c r="G1031" s="178"/>
      <c r="H1031" s="178"/>
    </row>
    <row r="1032" spans="7:8" ht="11.25">
      <c r="G1032" s="178"/>
      <c r="H1032" s="178"/>
    </row>
    <row r="1033" spans="7:8" ht="11.25">
      <c r="G1033" s="178"/>
      <c r="H1033" s="178"/>
    </row>
    <row r="1034" spans="7:8" ht="11.25">
      <c r="G1034" s="178"/>
      <c r="H1034" s="178"/>
    </row>
    <row r="1035" spans="7:8" ht="11.25">
      <c r="G1035" s="178"/>
      <c r="H1035" s="178"/>
    </row>
    <row r="1036" spans="7:8" ht="11.25">
      <c r="G1036" s="178"/>
      <c r="H1036" s="178"/>
    </row>
    <row r="1037" spans="7:8" ht="11.25">
      <c r="G1037" s="178"/>
      <c r="H1037" s="178"/>
    </row>
    <row r="1038" spans="7:8" ht="11.25">
      <c r="G1038" s="178"/>
      <c r="H1038" s="178"/>
    </row>
    <row r="1039" spans="7:8" ht="11.25">
      <c r="G1039" s="178"/>
      <c r="H1039" s="178"/>
    </row>
    <row r="1040" spans="7:8" ht="11.25">
      <c r="G1040" s="178"/>
      <c r="H1040" s="178"/>
    </row>
    <row r="1041" spans="7:8" ht="11.25">
      <c r="G1041" s="178"/>
      <c r="H1041" s="178"/>
    </row>
    <row r="1042" spans="7:8" ht="11.25">
      <c r="G1042" s="178"/>
      <c r="H1042" s="178"/>
    </row>
    <row r="1043" spans="7:8" ht="11.25">
      <c r="G1043" s="178"/>
      <c r="H1043" s="178"/>
    </row>
    <row r="1044" spans="7:8" ht="11.25">
      <c r="G1044" s="178"/>
      <c r="H1044" s="178"/>
    </row>
    <row r="1045" spans="7:8" ht="11.25">
      <c r="G1045" s="178"/>
      <c r="H1045" s="178"/>
    </row>
    <row r="1046" spans="7:8" ht="11.25">
      <c r="G1046" s="178"/>
      <c r="H1046" s="178"/>
    </row>
    <row r="1047" spans="7:8" ht="11.25">
      <c r="G1047" s="178"/>
      <c r="H1047" s="178"/>
    </row>
    <row r="1048" spans="7:8" ht="11.25">
      <c r="G1048" s="178"/>
      <c r="H1048" s="178"/>
    </row>
    <row r="1049" spans="7:8" ht="11.25">
      <c r="G1049" s="178"/>
      <c r="H1049" s="178"/>
    </row>
    <row r="1050" spans="7:8" ht="11.25">
      <c r="G1050" s="178"/>
      <c r="H1050" s="178"/>
    </row>
    <row r="1051" spans="7:8" ht="11.25">
      <c r="G1051" s="178"/>
      <c r="H1051" s="178"/>
    </row>
    <row r="1052" spans="7:8" ht="11.25">
      <c r="G1052" s="178"/>
      <c r="H1052" s="178"/>
    </row>
    <row r="1053" spans="7:8" ht="11.25">
      <c r="G1053" s="178"/>
      <c r="H1053" s="178"/>
    </row>
    <row r="1054" spans="7:8" ht="11.25">
      <c r="G1054" s="178"/>
      <c r="H1054" s="178"/>
    </row>
    <row r="1055" spans="7:8" ht="11.25">
      <c r="G1055" s="178"/>
      <c r="H1055" s="178"/>
    </row>
    <row r="1056" spans="7:8" ht="11.25">
      <c r="G1056" s="178"/>
      <c r="H1056" s="178"/>
    </row>
    <row r="1057" spans="7:8" ht="11.25">
      <c r="G1057" s="178"/>
      <c r="H1057" s="178"/>
    </row>
    <row r="1058" spans="7:8" ht="11.25">
      <c r="G1058" s="178"/>
      <c r="H1058" s="178"/>
    </row>
    <row r="1059" spans="7:8" ht="11.25">
      <c r="G1059" s="178"/>
      <c r="H1059" s="178"/>
    </row>
    <row r="1060" spans="7:8" ht="11.25">
      <c r="G1060" s="178"/>
      <c r="H1060" s="178"/>
    </row>
    <row r="1061" spans="7:8" ht="11.25">
      <c r="G1061" s="178"/>
      <c r="H1061" s="178"/>
    </row>
    <row r="1062" spans="7:8" ht="11.25">
      <c r="G1062" s="178"/>
      <c r="H1062" s="178"/>
    </row>
    <row r="1063" spans="7:8" ht="11.25">
      <c r="G1063" s="178"/>
      <c r="H1063" s="178"/>
    </row>
    <row r="1064" spans="7:8" ht="11.25">
      <c r="G1064" s="178"/>
      <c r="H1064" s="178"/>
    </row>
    <row r="1065" spans="7:8" ht="11.25">
      <c r="G1065" s="178"/>
      <c r="H1065" s="178"/>
    </row>
    <row r="1066" spans="7:8" ht="11.25">
      <c r="G1066" s="178"/>
      <c r="H1066" s="178"/>
    </row>
    <row r="1067" spans="7:8" ht="11.25">
      <c r="G1067" s="178"/>
      <c r="H1067" s="178"/>
    </row>
    <row r="1068" spans="7:8" ht="11.25">
      <c r="G1068" s="178"/>
      <c r="H1068" s="178"/>
    </row>
    <row r="1069" spans="7:8" ht="11.25">
      <c r="G1069" s="178"/>
      <c r="H1069" s="178"/>
    </row>
    <row r="1070" spans="7:8" ht="11.25">
      <c r="G1070" s="178"/>
      <c r="H1070" s="178"/>
    </row>
    <row r="1071" spans="7:8" ht="11.25">
      <c r="G1071" s="178"/>
      <c r="H1071" s="178"/>
    </row>
    <row r="1072" spans="7:8" ht="11.25">
      <c r="G1072" s="178"/>
      <c r="H1072" s="178"/>
    </row>
    <row r="1073" spans="7:8" ht="11.25">
      <c r="G1073" s="178"/>
      <c r="H1073" s="178"/>
    </row>
    <row r="1074" spans="7:8" ht="11.25">
      <c r="G1074" s="178"/>
      <c r="H1074" s="178"/>
    </row>
    <row r="1075" spans="7:8" ht="11.25">
      <c r="G1075" s="178"/>
      <c r="H1075" s="178"/>
    </row>
    <row r="1076" spans="7:8" ht="11.25">
      <c r="G1076" s="178"/>
      <c r="H1076" s="178"/>
    </row>
    <row r="1077" spans="7:8" ht="11.25">
      <c r="G1077" s="178"/>
      <c r="H1077" s="178"/>
    </row>
    <row r="1078" spans="7:8" ht="11.25">
      <c r="G1078" s="178"/>
      <c r="H1078" s="178"/>
    </row>
    <row r="1079" spans="7:8" ht="11.25">
      <c r="G1079" s="178"/>
      <c r="H1079" s="178"/>
    </row>
    <row r="1080" spans="7:8" ht="11.25">
      <c r="G1080" s="178"/>
      <c r="H1080" s="178"/>
    </row>
    <row r="1081" spans="7:8" ht="11.25">
      <c r="G1081" s="178"/>
      <c r="H1081" s="178"/>
    </row>
    <row r="1082" spans="7:8" ht="11.25">
      <c r="G1082" s="178"/>
      <c r="H1082" s="178"/>
    </row>
    <row r="1083" spans="7:8" ht="11.25">
      <c r="G1083" s="178"/>
      <c r="H1083" s="178"/>
    </row>
    <row r="1084" spans="7:8" ht="11.25">
      <c r="G1084" s="178"/>
      <c r="H1084" s="178"/>
    </row>
    <row r="1085" spans="7:8" ht="11.25">
      <c r="G1085" s="178"/>
      <c r="H1085" s="178"/>
    </row>
    <row r="1086" spans="7:8" ht="11.25">
      <c r="G1086" s="178"/>
      <c r="H1086" s="178"/>
    </row>
    <row r="1087" spans="7:8" ht="11.25">
      <c r="G1087" s="178"/>
      <c r="H1087" s="178"/>
    </row>
    <row r="1088" spans="7:8" ht="11.25">
      <c r="G1088" s="178"/>
      <c r="H1088" s="178"/>
    </row>
    <row r="1089" spans="7:8" ht="11.25">
      <c r="G1089" s="178"/>
      <c r="H1089" s="178"/>
    </row>
    <row r="1090" spans="7:8" ht="11.25">
      <c r="G1090" s="178"/>
      <c r="H1090" s="178"/>
    </row>
    <row r="1091" spans="7:8" ht="11.25">
      <c r="G1091" s="178"/>
      <c r="H1091" s="178"/>
    </row>
    <row r="1092" spans="7:8" ht="11.25">
      <c r="G1092" s="178"/>
      <c r="H1092" s="178"/>
    </row>
    <row r="1093" spans="7:8" ht="11.25">
      <c r="G1093" s="178"/>
      <c r="H1093" s="178"/>
    </row>
    <row r="1094" spans="7:8" ht="11.25">
      <c r="G1094" s="178"/>
      <c r="H1094" s="178"/>
    </row>
    <row r="1095" spans="7:8" ht="11.25">
      <c r="G1095" s="178"/>
      <c r="H1095" s="178"/>
    </row>
    <row r="1096" spans="7:8" ht="11.25">
      <c r="G1096" s="178"/>
      <c r="H1096" s="178"/>
    </row>
    <row r="1097" spans="7:8" ht="11.25">
      <c r="G1097" s="178"/>
      <c r="H1097" s="178"/>
    </row>
    <row r="1098" spans="7:8" ht="11.25">
      <c r="G1098" s="178"/>
      <c r="H1098" s="178"/>
    </row>
    <row r="1099" spans="7:8" ht="11.25">
      <c r="G1099" s="178"/>
      <c r="H1099" s="178"/>
    </row>
    <row r="1100" spans="7:8" ht="11.25">
      <c r="G1100" s="178"/>
      <c r="H1100" s="178"/>
    </row>
    <row r="1101" spans="7:8" ht="11.25">
      <c r="G1101" s="178"/>
      <c r="H1101" s="178"/>
    </row>
    <row r="1102" spans="7:8" ht="11.25">
      <c r="G1102" s="178"/>
      <c r="H1102" s="178"/>
    </row>
    <row r="1103" spans="7:8" ht="11.25">
      <c r="G1103" s="178"/>
      <c r="H1103" s="178"/>
    </row>
    <row r="1104" spans="7:8" ht="11.25">
      <c r="G1104" s="178"/>
      <c r="H1104" s="178"/>
    </row>
    <row r="1105" spans="7:8" ht="11.25">
      <c r="G1105" s="178"/>
      <c r="H1105" s="178"/>
    </row>
    <row r="1106" spans="7:8" ht="11.25">
      <c r="G1106" s="178"/>
      <c r="H1106" s="178"/>
    </row>
    <row r="1107" spans="7:8" ht="11.25">
      <c r="G1107" s="178"/>
      <c r="H1107" s="178"/>
    </row>
    <row r="1108" spans="7:8" ht="11.25">
      <c r="G1108" s="178"/>
      <c r="H1108" s="178"/>
    </row>
    <row r="1109" spans="7:8" ht="11.25">
      <c r="G1109" s="178"/>
      <c r="H1109" s="178"/>
    </row>
    <row r="1110" spans="7:8" ht="11.25">
      <c r="G1110" s="178"/>
      <c r="H1110" s="178"/>
    </row>
    <row r="1111" spans="7:8" ht="11.25">
      <c r="G1111" s="178"/>
      <c r="H1111" s="178"/>
    </row>
    <row r="1112" spans="7:8" ht="11.25">
      <c r="G1112" s="178"/>
      <c r="H1112" s="178"/>
    </row>
    <row r="1113" spans="7:8" ht="11.25">
      <c r="G1113" s="178"/>
      <c r="H1113" s="178"/>
    </row>
    <row r="1114" spans="7:8" ht="11.25">
      <c r="G1114" s="178"/>
      <c r="H1114" s="178"/>
    </row>
    <row r="1115" spans="7:8" ht="11.25">
      <c r="G1115" s="178"/>
      <c r="H1115" s="178"/>
    </row>
    <row r="1116" spans="7:8" ht="11.25">
      <c r="G1116" s="178"/>
      <c r="H1116" s="178"/>
    </row>
    <row r="1117" spans="7:8" ht="11.25">
      <c r="G1117" s="178"/>
      <c r="H1117" s="178"/>
    </row>
    <row r="1118" spans="7:8" ht="11.25">
      <c r="G1118" s="178"/>
      <c r="H1118" s="178"/>
    </row>
    <row r="1119" spans="7:8" ht="11.25">
      <c r="G1119" s="178"/>
      <c r="H1119" s="178"/>
    </row>
    <row r="1120" spans="7:8" ht="11.25">
      <c r="G1120" s="178"/>
      <c r="H1120" s="178"/>
    </row>
    <row r="1121" spans="7:8" ht="11.25">
      <c r="G1121" s="178"/>
      <c r="H1121" s="178"/>
    </row>
    <row r="1122" spans="7:8" ht="11.25">
      <c r="G1122" s="178"/>
      <c r="H1122" s="178"/>
    </row>
    <row r="1123" spans="7:8" ht="11.25">
      <c r="G1123" s="178"/>
      <c r="H1123" s="178"/>
    </row>
    <row r="1124" spans="7:8" ht="11.25">
      <c r="G1124" s="178"/>
      <c r="H1124" s="178"/>
    </row>
    <row r="1125" spans="7:8" ht="11.25">
      <c r="G1125" s="180"/>
      <c r="H1125" s="180"/>
    </row>
    <row r="1126" spans="7:8" ht="11.25">
      <c r="G1126" s="180"/>
      <c r="H1126" s="180"/>
    </row>
    <row r="1127" spans="7:8" ht="11.25">
      <c r="G1127" s="180"/>
      <c r="H1127" s="180"/>
    </row>
    <row r="1128" spans="7:8" ht="11.25">
      <c r="G1128" s="180"/>
      <c r="H1128" s="180"/>
    </row>
    <row r="1129" spans="7:8" ht="11.25">
      <c r="G1129" s="180"/>
      <c r="H1129" s="180"/>
    </row>
    <row r="1130" spans="7:8" ht="11.25">
      <c r="G1130" s="180"/>
      <c r="H1130" s="180"/>
    </row>
    <row r="1131" spans="7:8" ht="11.25">
      <c r="G1131" s="180"/>
      <c r="H1131" s="180"/>
    </row>
    <row r="1132" spans="7:8" ht="11.25">
      <c r="G1132" s="180"/>
      <c r="H1132" s="180"/>
    </row>
    <row r="1133" spans="7:8" ht="11.25">
      <c r="G1133" s="180"/>
      <c r="H1133" s="180"/>
    </row>
    <row r="1134" spans="7:8" ht="11.25">
      <c r="G1134" s="180"/>
      <c r="H1134" s="180"/>
    </row>
    <row r="1135" spans="7:8" ht="11.25">
      <c r="G1135" s="180"/>
      <c r="H1135" s="180"/>
    </row>
    <row r="1136" spans="7:8" ht="11.25">
      <c r="G1136" s="180"/>
      <c r="H1136" s="180"/>
    </row>
    <row r="1137" spans="7:8" ht="11.25">
      <c r="G1137" s="180"/>
      <c r="H1137" s="180"/>
    </row>
    <row r="1138" spans="7:8" ht="11.25">
      <c r="G1138" s="180"/>
      <c r="H1138" s="180"/>
    </row>
    <row r="1139" spans="7:8" ht="11.25">
      <c r="G1139" s="180"/>
      <c r="H1139" s="180"/>
    </row>
    <row r="1140" spans="7:8" ht="11.25">
      <c r="G1140" s="180"/>
      <c r="H1140" s="180"/>
    </row>
    <row r="1141" spans="7:8" ht="11.25">
      <c r="G1141" s="180"/>
      <c r="H1141" s="180"/>
    </row>
    <row r="1142" spans="7:8" ht="11.25">
      <c r="G1142" s="180"/>
      <c r="H1142" s="180"/>
    </row>
    <row r="1143" spans="7:8" ht="11.25">
      <c r="G1143" s="180"/>
      <c r="H1143" s="180"/>
    </row>
    <row r="1144" spans="7:8" ht="11.25">
      <c r="G1144" s="180"/>
      <c r="H1144" s="180"/>
    </row>
    <row r="1145" spans="7:8" ht="11.25">
      <c r="G1145" s="180"/>
      <c r="H1145" s="180"/>
    </row>
    <row r="1146" spans="7:8" ht="11.25">
      <c r="G1146" s="180"/>
      <c r="H1146" s="180"/>
    </row>
    <row r="1147" spans="7:8" ht="11.25">
      <c r="G1147" s="180"/>
      <c r="H1147" s="180"/>
    </row>
    <row r="1148" spans="7:8" ht="11.25">
      <c r="G1148" s="180"/>
      <c r="H1148" s="180"/>
    </row>
    <row r="1149" spans="7:8" ht="11.25">
      <c r="G1149" s="180"/>
      <c r="H1149" s="180"/>
    </row>
    <row r="1150" spans="7:8" ht="11.25">
      <c r="G1150" s="180"/>
      <c r="H1150" s="180"/>
    </row>
    <row r="1151" spans="7:8" ht="11.25">
      <c r="G1151" s="180"/>
      <c r="H1151" s="180"/>
    </row>
    <row r="1152" spans="7:8" ht="11.25">
      <c r="G1152" s="180"/>
      <c r="H1152" s="180"/>
    </row>
    <row r="1153" spans="7:8" ht="11.25">
      <c r="G1153" s="180"/>
      <c r="H1153" s="180"/>
    </row>
    <row r="1154" spans="7:8" ht="11.25">
      <c r="G1154" s="180"/>
      <c r="H1154" s="180"/>
    </row>
    <row r="1155" spans="7:8" ht="11.25">
      <c r="G1155" s="180"/>
      <c r="H1155" s="180"/>
    </row>
    <row r="1156" spans="7:8" ht="11.25">
      <c r="G1156" s="180"/>
      <c r="H1156" s="180"/>
    </row>
    <row r="1157" spans="7:8" ht="11.25">
      <c r="G1157" s="180"/>
      <c r="H1157" s="180"/>
    </row>
    <row r="1158" spans="7:8" ht="11.25">
      <c r="G1158" s="180"/>
      <c r="H1158" s="180"/>
    </row>
    <row r="1159" spans="7:8" ht="11.25">
      <c r="G1159" s="180"/>
      <c r="H1159" s="180"/>
    </row>
    <row r="1160" spans="7:8" ht="11.25">
      <c r="G1160" s="180"/>
      <c r="H1160" s="180"/>
    </row>
    <row r="1161" spans="7:8" ht="11.25">
      <c r="G1161" s="180"/>
      <c r="H1161" s="180"/>
    </row>
    <row r="1162" spans="7:8" ht="11.25">
      <c r="G1162" s="180"/>
      <c r="H1162" s="180"/>
    </row>
    <row r="1163" spans="7:8" ht="11.25">
      <c r="G1163" s="180"/>
      <c r="H1163" s="180"/>
    </row>
    <row r="1164" spans="7:8" ht="11.25">
      <c r="G1164" s="180"/>
      <c r="H1164" s="180"/>
    </row>
    <row r="1165" spans="7:8" ht="11.25">
      <c r="G1165" s="180"/>
      <c r="H1165" s="180"/>
    </row>
    <row r="1166" spans="7:8" ht="11.25">
      <c r="G1166" s="180"/>
      <c r="H1166" s="180"/>
    </row>
    <row r="1167" spans="7:8" ht="11.25">
      <c r="G1167" s="180"/>
      <c r="H1167" s="180"/>
    </row>
    <row r="1168" spans="7:8" ht="11.25">
      <c r="G1168" s="180"/>
      <c r="H1168" s="180"/>
    </row>
    <row r="1169" spans="7:8" ht="11.25">
      <c r="G1169" s="180"/>
      <c r="H1169" s="180"/>
    </row>
    <row r="1170" spans="7:8" ht="11.25">
      <c r="G1170" s="180"/>
      <c r="H1170" s="180"/>
    </row>
    <row r="1171" spans="7:8" ht="11.25">
      <c r="G1171" s="180"/>
      <c r="H1171" s="180"/>
    </row>
    <row r="1172" spans="7:8" ht="11.25">
      <c r="G1172" s="180"/>
      <c r="H1172" s="180"/>
    </row>
    <row r="1173" spans="7:8" ht="11.25">
      <c r="G1173" s="180"/>
      <c r="H1173" s="180"/>
    </row>
    <row r="1174" spans="7:8" ht="11.25">
      <c r="G1174" s="180"/>
      <c r="H1174" s="180"/>
    </row>
    <row r="1175" spans="7:8" ht="11.25">
      <c r="G1175" s="180"/>
      <c r="H1175" s="180"/>
    </row>
    <row r="1176" spans="7:8" ht="11.25">
      <c r="G1176" s="180"/>
      <c r="H1176" s="180"/>
    </row>
    <row r="1177" spans="7:8" ht="11.25">
      <c r="G1177" s="180"/>
      <c r="H1177" s="180"/>
    </row>
    <row r="1178" spans="7:8" ht="11.25">
      <c r="G1178" s="180"/>
      <c r="H1178" s="180"/>
    </row>
    <row r="1179" spans="7:8" ht="11.25">
      <c r="G1179" s="180"/>
      <c r="H1179" s="180"/>
    </row>
    <row r="1180" spans="7:8" ht="11.25">
      <c r="G1180" s="180"/>
      <c r="H1180" s="180"/>
    </row>
    <row r="1181" spans="7:8" ht="11.25">
      <c r="G1181" s="180"/>
      <c r="H1181" s="180"/>
    </row>
    <row r="1182" spans="7:8" ht="11.25">
      <c r="G1182" s="180"/>
      <c r="H1182" s="180"/>
    </row>
    <row r="1183" spans="7:8" ht="11.25">
      <c r="G1183" s="180"/>
      <c r="H1183" s="180"/>
    </row>
    <row r="1184" spans="7:8" ht="11.25">
      <c r="G1184" s="180"/>
      <c r="H1184" s="180"/>
    </row>
    <row r="1185" spans="7:8" ht="11.25">
      <c r="G1185" s="180"/>
      <c r="H1185" s="180"/>
    </row>
    <row r="1186" spans="7:8" ht="11.25">
      <c r="G1186" s="180"/>
      <c r="H1186" s="180"/>
    </row>
    <row r="1187" spans="7:8" ht="11.25">
      <c r="G1187" s="180"/>
      <c r="H1187" s="180"/>
    </row>
    <row r="1188" spans="7:8" ht="11.25">
      <c r="G1188" s="180"/>
      <c r="H1188" s="180"/>
    </row>
    <row r="1189" spans="7:8" ht="11.25">
      <c r="G1189" s="180"/>
      <c r="H1189" s="180"/>
    </row>
    <row r="1190" spans="7:8" ht="11.25">
      <c r="G1190" s="180"/>
      <c r="H1190" s="180"/>
    </row>
    <row r="1191" spans="7:8" ht="11.25">
      <c r="G1191" s="180"/>
      <c r="H1191" s="180"/>
    </row>
    <row r="1192" spans="7:8" ht="11.25">
      <c r="G1192" s="180"/>
      <c r="H1192" s="180"/>
    </row>
    <row r="1193" spans="7:8" ht="11.25">
      <c r="G1193" s="180"/>
      <c r="H1193" s="180"/>
    </row>
    <row r="1194" spans="7:8" ht="11.25">
      <c r="G1194" s="180"/>
      <c r="H1194" s="180"/>
    </row>
    <row r="1195" spans="7:8" ht="11.25">
      <c r="G1195" s="180"/>
      <c r="H1195" s="180"/>
    </row>
    <row r="1196" spans="7:8" ht="11.25">
      <c r="G1196" s="180"/>
      <c r="H1196" s="180"/>
    </row>
    <row r="1197" spans="7:8" ht="11.25">
      <c r="G1197" s="180"/>
      <c r="H1197" s="180"/>
    </row>
    <row r="1198" spans="7:8" ht="11.25">
      <c r="G1198" s="180"/>
      <c r="H1198" s="180"/>
    </row>
    <row r="1199" spans="7:8" ht="11.25">
      <c r="G1199" s="180"/>
      <c r="H1199" s="180"/>
    </row>
    <row r="1200" spans="7:8" ht="11.25">
      <c r="G1200" s="180"/>
      <c r="H1200" s="180"/>
    </row>
    <row r="1201" spans="7:8" ht="11.25">
      <c r="G1201" s="180"/>
      <c r="H1201" s="180"/>
    </row>
    <row r="1202" spans="7:8" ht="11.25">
      <c r="G1202" s="180"/>
      <c r="H1202" s="180"/>
    </row>
    <row r="1203" spans="7:8" ht="11.25">
      <c r="G1203" s="180"/>
      <c r="H1203" s="180"/>
    </row>
    <row r="1204" spans="7:8" ht="11.25">
      <c r="G1204" s="180"/>
      <c r="H1204" s="180"/>
    </row>
    <row r="1205" spans="7:8" ht="11.25">
      <c r="G1205" s="180"/>
      <c r="H1205" s="180"/>
    </row>
    <row r="1206" spans="7:8" ht="11.25">
      <c r="G1206" s="180"/>
      <c r="H1206" s="180"/>
    </row>
    <row r="1207" spans="7:8" ht="11.25">
      <c r="G1207" s="180"/>
      <c r="H1207" s="180"/>
    </row>
    <row r="1208" spans="7:8" ht="11.25">
      <c r="G1208" s="180"/>
      <c r="H1208" s="180"/>
    </row>
    <row r="1209" spans="7:8" ht="11.25">
      <c r="G1209" s="180"/>
      <c r="H1209" s="180"/>
    </row>
    <row r="1210" spans="7:8" ht="11.25">
      <c r="G1210" s="180"/>
      <c r="H1210" s="180"/>
    </row>
    <row r="1211" spans="7:8" ht="11.25">
      <c r="G1211" s="180"/>
      <c r="H1211" s="180"/>
    </row>
    <row r="1212" spans="7:8" ht="11.25">
      <c r="G1212" s="180"/>
      <c r="H1212" s="180"/>
    </row>
    <row r="1213" spans="7:8" ht="11.25">
      <c r="G1213" s="180"/>
      <c r="H1213" s="180"/>
    </row>
    <row r="1214" spans="7:8" ht="11.25">
      <c r="G1214" s="180"/>
      <c r="H1214" s="180"/>
    </row>
    <row r="1215" spans="7:8" ht="11.25">
      <c r="G1215" s="180"/>
      <c r="H1215" s="180"/>
    </row>
    <row r="1216" spans="7:8" ht="11.25">
      <c r="G1216" s="180"/>
      <c r="H1216" s="180"/>
    </row>
    <row r="1217" spans="7:8" ht="11.25">
      <c r="G1217" s="180"/>
      <c r="H1217" s="180"/>
    </row>
    <row r="1218" spans="7:8" ht="11.25">
      <c r="G1218" s="180"/>
      <c r="H1218" s="180"/>
    </row>
    <row r="1219" spans="7:8" ht="11.25">
      <c r="G1219" s="180"/>
      <c r="H1219" s="180"/>
    </row>
    <row r="1220" spans="7:8" ht="11.25">
      <c r="G1220" s="180"/>
      <c r="H1220" s="180"/>
    </row>
    <row r="1221" spans="7:8" ht="11.25">
      <c r="G1221" s="180"/>
      <c r="H1221" s="180"/>
    </row>
    <row r="1222" spans="7:8" ht="11.25">
      <c r="G1222" s="180"/>
      <c r="H1222" s="180"/>
    </row>
    <row r="1223" spans="7:8" ht="11.25">
      <c r="G1223" s="180"/>
      <c r="H1223" s="180"/>
    </row>
    <row r="1224" spans="7:8" ht="11.25">
      <c r="G1224" s="180"/>
      <c r="H1224" s="180"/>
    </row>
    <row r="1225" spans="7:8" ht="11.25">
      <c r="G1225" s="180"/>
      <c r="H1225" s="180"/>
    </row>
    <row r="1226" spans="7:8" ht="11.25">
      <c r="G1226" s="180"/>
      <c r="H1226" s="180"/>
    </row>
    <row r="1227" spans="7:8" ht="11.25">
      <c r="G1227" s="180"/>
      <c r="H1227" s="180"/>
    </row>
    <row r="1228" spans="7:8" ht="11.25">
      <c r="G1228" s="180"/>
      <c r="H1228" s="180"/>
    </row>
    <row r="1229" spans="7:8" ht="11.25">
      <c r="G1229" s="180"/>
      <c r="H1229" s="180"/>
    </row>
    <row r="1230" spans="7:8" ht="11.25">
      <c r="G1230" s="180"/>
      <c r="H1230" s="180"/>
    </row>
    <row r="1231" spans="7:8" ht="11.25">
      <c r="G1231" s="180"/>
      <c r="H1231" s="180"/>
    </row>
    <row r="1232" spans="7:8" ht="11.25">
      <c r="G1232" s="180"/>
      <c r="H1232" s="180"/>
    </row>
    <row r="1233" spans="7:8" ht="11.25">
      <c r="G1233" s="180"/>
      <c r="H1233" s="180"/>
    </row>
    <row r="1234" spans="7:8" ht="11.25">
      <c r="G1234" s="180"/>
      <c r="H1234" s="180"/>
    </row>
    <row r="1235" spans="7:8" ht="11.25">
      <c r="G1235" s="180"/>
      <c r="H1235" s="180"/>
    </row>
    <row r="1236" spans="7:8" ht="11.25">
      <c r="G1236" s="180"/>
      <c r="H1236" s="180"/>
    </row>
    <row r="1237" spans="7:8" ht="11.25">
      <c r="G1237" s="180"/>
      <c r="H1237" s="180"/>
    </row>
    <row r="1238" spans="7:8" ht="11.25">
      <c r="G1238" s="180"/>
      <c r="H1238" s="180"/>
    </row>
    <row r="1239" spans="7:8" ht="11.25">
      <c r="G1239" s="180"/>
      <c r="H1239" s="180"/>
    </row>
    <row r="1240" spans="7:8" ht="11.25">
      <c r="G1240" s="180"/>
      <c r="H1240" s="180"/>
    </row>
    <row r="1241" spans="7:8" ht="11.25">
      <c r="G1241" s="180"/>
      <c r="H1241" s="180"/>
    </row>
    <row r="1242" spans="7:8" ht="11.25">
      <c r="G1242" s="180"/>
      <c r="H1242" s="180"/>
    </row>
    <row r="1243" spans="7:8" ht="11.25">
      <c r="G1243" s="180"/>
      <c r="H1243" s="180"/>
    </row>
    <row r="1244" spans="7:8" ht="11.25">
      <c r="G1244" s="180"/>
      <c r="H1244" s="180"/>
    </row>
    <row r="1245" spans="7:8" ht="11.25">
      <c r="G1245" s="180"/>
      <c r="H1245" s="180"/>
    </row>
    <row r="1246" spans="7:8" ht="11.25">
      <c r="G1246" s="180"/>
      <c r="H1246" s="180"/>
    </row>
    <row r="1247" spans="7:8" ht="11.25">
      <c r="G1247" s="180"/>
      <c r="H1247" s="180"/>
    </row>
    <row r="1248" spans="7:8" ht="11.25">
      <c r="G1248" s="180"/>
      <c r="H1248" s="180"/>
    </row>
    <row r="1249" spans="7:8" ht="11.25">
      <c r="G1249" s="180"/>
      <c r="H1249" s="180"/>
    </row>
    <row r="1250" spans="7:8" ht="11.25">
      <c r="G1250" s="180"/>
      <c r="H1250" s="180"/>
    </row>
    <row r="1251" spans="7:8" ht="11.25">
      <c r="G1251" s="180"/>
      <c r="H1251" s="180"/>
    </row>
    <row r="1252" spans="7:8" ht="11.25">
      <c r="G1252" s="180"/>
      <c r="H1252" s="180"/>
    </row>
    <row r="1253" spans="7:8" ht="11.25">
      <c r="G1253" s="180"/>
      <c r="H1253" s="180"/>
    </row>
    <row r="1254" spans="7:8" ht="11.25">
      <c r="G1254" s="180"/>
      <c r="H1254" s="180"/>
    </row>
    <row r="1255" spans="7:8" ht="11.25">
      <c r="G1255" s="180"/>
      <c r="H1255" s="180"/>
    </row>
    <row r="1256" spans="7:8" ht="11.25">
      <c r="G1256" s="180"/>
      <c r="H1256" s="180"/>
    </row>
    <row r="1257" spans="7:8" ht="11.25">
      <c r="G1257" s="180"/>
      <c r="H1257" s="180"/>
    </row>
    <row r="1258" spans="7:8" ht="11.25">
      <c r="G1258" s="180"/>
      <c r="H1258" s="180"/>
    </row>
    <row r="1259" spans="7:8" ht="11.25">
      <c r="G1259" s="180"/>
      <c r="H1259" s="180"/>
    </row>
    <row r="1260" spans="7:8" ht="11.25">
      <c r="G1260" s="180"/>
      <c r="H1260" s="180"/>
    </row>
    <row r="1261" spans="7:8" ht="11.25">
      <c r="G1261" s="180"/>
      <c r="H1261" s="180"/>
    </row>
    <row r="1262" spans="7:8" ht="11.25">
      <c r="G1262" s="180"/>
      <c r="H1262" s="180"/>
    </row>
    <row r="1263" spans="7:8" ht="11.25">
      <c r="G1263" s="180"/>
      <c r="H1263" s="180"/>
    </row>
    <row r="1264" spans="7:8" ht="11.25">
      <c r="G1264" s="180"/>
      <c r="H1264" s="180"/>
    </row>
    <row r="1265" spans="7:8" ht="11.25">
      <c r="G1265" s="180"/>
      <c r="H1265" s="180"/>
    </row>
    <row r="1266" spans="7:8" ht="11.25">
      <c r="G1266" s="180"/>
      <c r="H1266" s="180"/>
    </row>
    <row r="1267" spans="7:8" ht="11.25">
      <c r="G1267" s="180"/>
      <c r="H1267" s="180"/>
    </row>
    <row r="1268" spans="7:8" ht="11.25">
      <c r="G1268" s="180"/>
      <c r="H1268" s="180"/>
    </row>
    <row r="1269" spans="7:8" ht="11.25">
      <c r="G1269" s="180"/>
      <c r="H1269" s="180"/>
    </row>
    <row r="1270" spans="7:8" ht="11.25">
      <c r="G1270" s="180"/>
      <c r="H1270" s="180"/>
    </row>
    <row r="1271" spans="7:8" ht="11.25">
      <c r="G1271" s="180"/>
      <c r="H1271" s="180"/>
    </row>
    <row r="1272" spans="7:8" ht="11.25">
      <c r="G1272" s="180"/>
      <c r="H1272" s="180"/>
    </row>
    <row r="1273" spans="7:8" ht="11.25">
      <c r="G1273" s="180"/>
      <c r="H1273" s="180"/>
    </row>
    <row r="1274" spans="7:8" ht="11.25">
      <c r="G1274" s="180"/>
      <c r="H1274" s="180"/>
    </row>
    <row r="1275" spans="7:8" ht="11.25">
      <c r="G1275" s="180"/>
      <c r="H1275" s="180"/>
    </row>
    <row r="1276" spans="7:8" ht="11.25">
      <c r="G1276" s="180"/>
      <c r="H1276" s="180"/>
    </row>
    <row r="1277" spans="7:8" ht="11.25">
      <c r="G1277" s="180"/>
      <c r="H1277" s="180"/>
    </row>
    <row r="1278" spans="7:8" ht="11.25">
      <c r="G1278" s="180"/>
      <c r="H1278" s="180"/>
    </row>
    <row r="1279" spans="7:8" ht="11.25">
      <c r="G1279" s="180"/>
      <c r="H1279" s="180"/>
    </row>
    <row r="1280" spans="7:8" ht="11.25">
      <c r="G1280" s="180"/>
      <c r="H1280" s="180"/>
    </row>
    <row r="1281" spans="7:8" ht="11.25">
      <c r="G1281" s="180"/>
      <c r="H1281" s="180"/>
    </row>
    <row r="1282" spans="7:8" ht="11.25">
      <c r="G1282" s="180"/>
      <c r="H1282" s="180"/>
    </row>
    <row r="1283" spans="7:8" ht="11.25">
      <c r="G1283" s="180"/>
      <c r="H1283" s="180"/>
    </row>
    <row r="1284" spans="7:8" ht="11.25">
      <c r="G1284" s="180"/>
      <c r="H1284" s="180"/>
    </row>
    <row r="1285" spans="7:8" ht="11.25">
      <c r="G1285" s="180"/>
      <c r="H1285" s="180"/>
    </row>
    <row r="1286" spans="7:8" ht="11.25">
      <c r="G1286" s="180"/>
      <c r="H1286" s="180"/>
    </row>
    <row r="1287" spans="7:8" ht="11.25">
      <c r="G1287" s="180"/>
      <c r="H1287" s="180"/>
    </row>
    <row r="1288" spans="7:8" ht="11.25">
      <c r="G1288" s="180"/>
      <c r="H1288" s="180"/>
    </row>
    <row r="1289" spans="7:8" ht="11.25">
      <c r="G1289" s="180"/>
      <c r="H1289" s="180"/>
    </row>
    <row r="1290" spans="7:8" ht="11.25">
      <c r="G1290" s="180"/>
      <c r="H1290" s="180"/>
    </row>
    <row r="1291" spans="7:8" ht="11.25">
      <c r="G1291" s="180"/>
      <c r="H1291" s="180"/>
    </row>
    <row r="1292" spans="7:8" ht="11.25">
      <c r="G1292" s="180"/>
      <c r="H1292" s="180"/>
    </row>
    <row r="1293" spans="7:8" ht="11.25">
      <c r="G1293" s="180"/>
      <c r="H1293" s="180"/>
    </row>
    <row r="1294" spans="7:8" ht="11.25">
      <c r="G1294" s="180"/>
      <c r="H1294" s="180"/>
    </row>
    <row r="1295" spans="7:8" ht="11.25">
      <c r="G1295" s="180"/>
      <c r="H1295" s="180"/>
    </row>
    <row r="1296" spans="7:8" ht="11.25">
      <c r="G1296" s="180"/>
      <c r="H1296" s="180"/>
    </row>
    <row r="1297" spans="7:8" ht="11.25">
      <c r="G1297" s="180"/>
      <c r="H1297" s="180"/>
    </row>
    <row r="1298" spans="7:8" ht="11.25">
      <c r="G1298" s="180"/>
      <c r="H1298" s="180"/>
    </row>
    <row r="1299" spans="7:8" ht="11.25">
      <c r="G1299" s="180"/>
      <c r="H1299" s="180"/>
    </row>
    <row r="1300" spans="7:8" ht="11.25">
      <c r="G1300" s="180"/>
      <c r="H1300" s="180"/>
    </row>
    <row r="1301" spans="7:8" ht="11.25">
      <c r="G1301" s="180"/>
      <c r="H1301" s="180"/>
    </row>
    <row r="1302" spans="7:8" ht="11.25">
      <c r="G1302" s="180"/>
      <c r="H1302" s="180"/>
    </row>
    <row r="1303" spans="7:8" ht="11.25">
      <c r="G1303" s="180"/>
      <c r="H1303" s="180"/>
    </row>
    <row r="1304" spans="7:8" ht="11.25">
      <c r="G1304" s="180"/>
      <c r="H1304" s="180"/>
    </row>
    <row r="1305" spans="7:8" ht="11.25">
      <c r="G1305" s="180"/>
      <c r="H1305" s="180"/>
    </row>
    <row r="1306" spans="7:8" ht="11.25">
      <c r="G1306" s="180"/>
      <c r="H1306" s="180"/>
    </row>
    <row r="1307" spans="7:8" ht="11.25">
      <c r="G1307" s="180"/>
      <c r="H1307" s="180"/>
    </row>
    <row r="1308" spans="7:8" ht="11.25">
      <c r="G1308" s="180"/>
      <c r="H1308" s="180"/>
    </row>
    <row r="1309" spans="7:8" ht="11.25">
      <c r="G1309" s="180"/>
      <c r="H1309" s="180"/>
    </row>
    <row r="1310" spans="7:8" ht="11.25">
      <c r="G1310" s="180"/>
      <c r="H1310" s="180"/>
    </row>
    <row r="1311" spans="7:8" ht="11.25">
      <c r="G1311" s="180"/>
      <c r="H1311" s="180"/>
    </row>
    <row r="1312" spans="7:8" ht="11.25">
      <c r="G1312" s="180"/>
      <c r="H1312" s="180"/>
    </row>
    <row r="1313" spans="7:8" ht="11.25">
      <c r="G1313" s="180"/>
      <c r="H1313" s="180"/>
    </row>
    <row r="1314" spans="7:8" ht="11.25">
      <c r="G1314" s="180"/>
      <c r="H1314" s="180"/>
    </row>
    <row r="1315" spans="7:8" ht="11.25">
      <c r="G1315" s="180"/>
      <c r="H1315" s="180"/>
    </row>
    <row r="1316" spans="7:8" ht="11.25">
      <c r="G1316" s="180"/>
      <c r="H1316" s="180"/>
    </row>
    <row r="1317" spans="7:8" ht="11.25">
      <c r="G1317" s="180"/>
      <c r="H1317" s="180"/>
    </row>
    <row r="1318" spans="7:8" ht="11.25">
      <c r="G1318" s="180"/>
      <c r="H1318" s="180"/>
    </row>
    <row r="1319" spans="7:8" ht="11.25">
      <c r="G1319" s="180"/>
      <c r="H1319" s="180"/>
    </row>
    <row r="1320" spans="7:8" ht="11.25">
      <c r="G1320" s="180"/>
      <c r="H1320" s="180"/>
    </row>
    <row r="1321" spans="7:8" ht="11.25">
      <c r="G1321" s="180"/>
      <c r="H1321" s="180"/>
    </row>
    <row r="1322" spans="7:8" ht="11.25">
      <c r="G1322" s="180"/>
      <c r="H1322" s="180"/>
    </row>
    <row r="1323" spans="7:8" ht="11.25">
      <c r="G1323" s="180"/>
      <c r="H1323" s="180"/>
    </row>
    <row r="1324" spans="7:8" ht="11.25">
      <c r="G1324" s="180"/>
      <c r="H1324" s="180"/>
    </row>
    <row r="1325" spans="7:8" ht="11.25">
      <c r="G1325" s="180"/>
      <c r="H1325" s="180"/>
    </row>
    <row r="1326" spans="7:8" ht="11.25">
      <c r="G1326" s="180"/>
      <c r="H1326" s="180"/>
    </row>
    <row r="1327" spans="7:8" ht="11.25">
      <c r="G1327" s="180"/>
      <c r="H1327" s="180"/>
    </row>
    <row r="1328" spans="7:8" ht="11.25">
      <c r="G1328" s="180"/>
      <c r="H1328" s="180"/>
    </row>
    <row r="1329" spans="7:8" ht="11.25">
      <c r="G1329" s="180"/>
      <c r="H1329" s="180"/>
    </row>
    <row r="1330" spans="7:8" ht="11.25">
      <c r="G1330" s="180"/>
      <c r="H1330" s="180"/>
    </row>
    <row r="1331" spans="7:8" ht="11.25">
      <c r="G1331" s="180"/>
      <c r="H1331" s="180"/>
    </row>
    <row r="1332" spans="7:8" ht="11.25">
      <c r="G1332" s="180"/>
      <c r="H1332" s="180"/>
    </row>
    <row r="1333" spans="7:8" ht="11.25">
      <c r="G1333" s="180"/>
      <c r="H1333" s="180"/>
    </row>
    <row r="1334" spans="7:8" ht="11.25">
      <c r="G1334" s="180"/>
      <c r="H1334" s="180"/>
    </row>
    <row r="1335" spans="7:8" ht="11.25">
      <c r="G1335" s="180"/>
      <c r="H1335" s="180"/>
    </row>
    <row r="1336" spans="7:8" ht="11.25">
      <c r="G1336" s="180"/>
      <c r="H1336" s="180"/>
    </row>
    <row r="1337" spans="7:8" ht="11.25">
      <c r="G1337" s="180"/>
      <c r="H1337" s="180"/>
    </row>
    <row r="1338" spans="7:8" ht="11.25">
      <c r="G1338" s="180"/>
      <c r="H1338" s="180"/>
    </row>
    <row r="1339" spans="7:8" ht="11.25">
      <c r="G1339" s="180"/>
      <c r="H1339" s="180"/>
    </row>
    <row r="1340" spans="7:8" ht="11.25">
      <c r="G1340" s="180"/>
      <c r="H1340" s="180"/>
    </row>
    <row r="1341" spans="7:8" ht="11.25">
      <c r="G1341" s="180"/>
      <c r="H1341" s="180"/>
    </row>
    <row r="1342" spans="7:8" ht="11.25">
      <c r="G1342" s="180"/>
      <c r="H1342" s="180"/>
    </row>
    <row r="1343" spans="7:8" ht="11.25">
      <c r="G1343" s="180"/>
      <c r="H1343" s="180"/>
    </row>
    <row r="1344" spans="7:8" ht="11.25">
      <c r="G1344" s="180"/>
      <c r="H1344" s="180"/>
    </row>
    <row r="1345" spans="7:8" ht="11.25">
      <c r="G1345" s="180"/>
      <c r="H1345" s="180"/>
    </row>
    <row r="1346" spans="7:8" ht="11.25">
      <c r="G1346" s="180"/>
      <c r="H1346" s="180"/>
    </row>
    <row r="1347" spans="7:8" ht="11.25">
      <c r="G1347" s="180"/>
      <c r="H1347" s="180"/>
    </row>
    <row r="1348" spans="7:8" ht="11.25">
      <c r="G1348" s="180"/>
      <c r="H1348" s="180"/>
    </row>
    <row r="1349" spans="7:8" ht="11.25">
      <c r="G1349" s="180"/>
      <c r="H1349" s="180"/>
    </row>
    <row r="1350" spans="7:8" ht="11.25">
      <c r="G1350" s="180"/>
      <c r="H1350" s="180"/>
    </row>
    <row r="1351" spans="7:8" ht="11.25">
      <c r="G1351" s="180"/>
      <c r="H1351" s="180"/>
    </row>
    <row r="1352" spans="7:8" ht="11.25">
      <c r="G1352" s="180"/>
      <c r="H1352" s="180"/>
    </row>
    <row r="1353" spans="7:8" ht="11.25">
      <c r="G1353" s="180"/>
      <c r="H1353" s="180"/>
    </row>
    <row r="1354" spans="7:8" ht="11.25">
      <c r="G1354" s="180"/>
      <c r="H1354" s="180"/>
    </row>
    <row r="1355" spans="7:8" ht="11.25">
      <c r="G1355" s="180"/>
      <c r="H1355" s="180"/>
    </row>
    <row r="1356" spans="7:8" ht="11.25">
      <c r="G1356" s="180"/>
      <c r="H1356" s="180"/>
    </row>
    <row r="1357" spans="7:8" ht="11.25">
      <c r="G1357" s="180"/>
      <c r="H1357" s="180"/>
    </row>
    <row r="1358" spans="7:8" ht="11.25">
      <c r="G1358" s="180"/>
      <c r="H1358" s="180"/>
    </row>
    <row r="1359" spans="7:8" ht="11.25">
      <c r="G1359" s="180"/>
      <c r="H1359" s="180"/>
    </row>
    <row r="1360" spans="7:8" ht="11.25">
      <c r="G1360" s="180"/>
      <c r="H1360" s="180"/>
    </row>
    <row r="1361" spans="7:8" ht="11.25">
      <c r="G1361" s="180"/>
      <c r="H1361" s="180"/>
    </row>
    <row r="1362" spans="7:8" ht="11.25">
      <c r="G1362" s="180"/>
      <c r="H1362" s="180"/>
    </row>
    <row r="1363" spans="7:8" ht="11.25">
      <c r="G1363" s="180"/>
      <c r="H1363" s="180"/>
    </row>
    <row r="1364" spans="7:8" ht="11.25">
      <c r="G1364" s="180"/>
      <c r="H1364" s="180"/>
    </row>
    <row r="1365" spans="7:8" ht="11.25">
      <c r="G1365" s="180"/>
      <c r="H1365" s="180"/>
    </row>
    <row r="1366" spans="7:8" ht="11.25">
      <c r="G1366" s="180"/>
      <c r="H1366" s="180"/>
    </row>
    <row r="1367" spans="7:8" ht="11.25">
      <c r="G1367" s="180"/>
      <c r="H1367" s="180"/>
    </row>
    <row r="1368" spans="7:8" ht="11.25">
      <c r="G1368" s="180"/>
      <c r="H1368" s="180"/>
    </row>
    <row r="1369" spans="7:8" ht="11.25">
      <c r="G1369" s="180"/>
      <c r="H1369" s="180"/>
    </row>
    <row r="1370" spans="7:8" ht="11.25">
      <c r="G1370" s="180"/>
      <c r="H1370" s="180"/>
    </row>
    <row r="1371" spans="7:8" ht="11.25">
      <c r="G1371" s="180"/>
      <c r="H1371" s="180"/>
    </row>
    <row r="1372" spans="7:8" ht="11.25">
      <c r="G1372" s="180"/>
      <c r="H1372" s="180"/>
    </row>
    <row r="1373" spans="7:8" ht="11.25">
      <c r="G1373" s="180"/>
      <c r="H1373" s="180"/>
    </row>
    <row r="1374" spans="7:8" ht="11.25">
      <c r="G1374" s="180"/>
      <c r="H1374" s="180"/>
    </row>
    <row r="1375" spans="7:8" ht="11.25">
      <c r="G1375" s="180"/>
      <c r="H1375" s="180"/>
    </row>
    <row r="1376" spans="7:8" ht="11.25">
      <c r="G1376" s="180"/>
      <c r="H1376" s="180"/>
    </row>
    <row r="1377" spans="7:8" ht="11.25">
      <c r="G1377" s="180"/>
      <c r="H1377" s="180"/>
    </row>
    <row r="1378" spans="7:8" ht="11.25">
      <c r="G1378" s="180"/>
      <c r="H1378" s="180"/>
    </row>
    <row r="1379" spans="7:8" ht="11.25">
      <c r="G1379" s="180"/>
      <c r="H1379" s="180"/>
    </row>
    <row r="1380" spans="7:8" ht="11.25">
      <c r="G1380" s="180"/>
      <c r="H1380" s="180"/>
    </row>
    <row r="1381" spans="7:8" ht="11.25">
      <c r="G1381" s="180"/>
      <c r="H1381" s="180"/>
    </row>
    <row r="1382" spans="7:8" ht="11.25">
      <c r="G1382" s="180"/>
      <c r="H1382" s="180"/>
    </row>
    <row r="1383" spans="7:8" ht="11.25">
      <c r="G1383" s="180"/>
      <c r="H1383" s="180"/>
    </row>
    <row r="1384" spans="7:8" ht="11.25">
      <c r="G1384" s="180"/>
      <c r="H1384" s="180"/>
    </row>
    <row r="1385" spans="7:8" ht="11.25">
      <c r="G1385" s="180"/>
      <c r="H1385" s="180"/>
    </row>
    <row r="1386" spans="7:8" ht="11.25">
      <c r="G1386" s="180"/>
      <c r="H1386" s="180"/>
    </row>
    <row r="1387" spans="7:8" ht="11.25">
      <c r="G1387" s="180"/>
      <c r="H1387" s="180"/>
    </row>
    <row r="1388" spans="7:8" ht="11.25">
      <c r="G1388" s="180"/>
      <c r="H1388" s="180"/>
    </row>
    <row r="1389" spans="7:8" ht="11.25">
      <c r="G1389" s="180"/>
      <c r="H1389" s="180"/>
    </row>
    <row r="1390" spans="7:8" ht="11.25">
      <c r="G1390" s="180"/>
      <c r="H1390" s="180"/>
    </row>
    <row r="1391" spans="7:8" ht="11.25">
      <c r="G1391" s="180"/>
      <c r="H1391" s="180"/>
    </row>
    <row r="1392" spans="7:8" ht="11.25">
      <c r="G1392" s="180"/>
      <c r="H1392" s="180"/>
    </row>
    <row r="1393" spans="7:8" ht="11.25">
      <c r="G1393" s="180"/>
      <c r="H1393" s="180"/>
    </row>
    <row r="1394" spans="7:8" ht="11.25">
      <c r="G1394" s="180"/>
      <c r="H1394" s="180"/>
    </row>
    <row r="1395" spans="7:8" ht="11.25">
      <c r="G1395" s="180"/>
      <c r="H1395" s="180"/>
    </row>
    <row r="1396" spans="7:8" ht="11.25">
      <c r="G1396" s="180"/>
      <c r="H1396" s="180"/>
    </row>
    <row r="1397" spans="7:8" ht="11.25">
      <c r="G1397" s="180"/>
      <c r="H1397" s="180"/>
    </row>
    <row r="1398" spans="7:8" ht="11.25">
      <c r="G1398" s="180"/>
      <c r="H1398" s="180"/>
    </row>
    <row r="1399" spans="7:8" ht="11.25">
      <c r="G1399" s="180"/>
      <c r="H1399" s="180"/>
    </row>
    <row r="1400" spans="7:8" ht="11.25">
      <c r="G1400" s="180"/>
      <c r="H1400" s="180"/>
    </row>
    <row r="1401" spans="7:8" ht="11.25">
      <c r="G1401" s="180"/>
      <c r="H1401" s="180"/>
    </row>
    <row r="1402" spans="7:8" ht="11.25">
      <c r="G1402" s="180"/>
      <c r="H1402" s="180"/>
    </row>
    <row r="1403" spans="7:8" ht="11.25">
      <c r="G1403" s="180"/>
      <c r="H1403" s="180"/>
    </row>
    <row r="1404" spans="7:8" ht="11.25">
      <c r="G1404" s="180"/>
      <c r="H1404" s="180"/>
    </row>
    <row r="1405" spans="7:8" ht="11.25">
      <c r="G1405" s="180"/>
      <c r="H1405" s="180"/>
    </row>
    <row r="1406" spans="7:8" ht="11.25">
      <c r="G1406" s="180"/>
      <c r="H1406" s="180"/>
    </row>
    <row r="1407" spans="7:8" ht="11.25">
      <c r="G1407" s="180"/>
      <c r="H1407" s="180"/>
    </row>
    <row r="1408" spans="7:8" ht="11.25">
      <c r="G1408" s="180"/>
      <c r="H1408" s="180"/>
    </row>
    <row r="1409" spans="7:8" ht="11.25">
      <c r="G1409" s="180"/>
      <c r="H1409" s="180"/>
    </row>
    <row r="1410" spans="7:8" ht="11.25">
      <c r="G1410" s="180"/>
      <c r="H1410" s="180"/>
    </row>
    <row r="1411" spans="7:8" ht="11.25">
      <c r="G1411" s="180"/>
      <c r="H1411" s="180"/>
    </row>
    <row r="1412" spans="7:8" ht="11.25">
      <c r="G1412" s="180"/>
      <c r="H1412" s="180"/>
    </row>
    <row r="1413" spans="7:8" ht="11.25">
      <c r="G1413" s="180"/>
      <c r="H1413" s="180"/>
    </row>
    <row r="1414" spans="7:8" ht="11.25">
      <c r="G1414" s="180"/>
      <c r="H1414" s="180"/>
    </row>
    <row r="1415" spans="7:8" ht="11.25">
      <c r="G1415" s="180"/>
      <c r="H1415" s="180"/>
    </row>
    <row r="1416" spans="7:8" ht="11.25">
      <c r="G1416" s="180"/>
      <c r="H1416" s="180"/>
    </row>
    <row r="1417" spans="7:8" ht="11.25">
      <c r="G1417" s="180"/>
      <c r="H1417" s="180"/>
    </row>
    <row r="1418" spans="7:8" ht="11.25">
      <c r="G1418" s="180"/>
      <c r="H1418" s="180"/>
    </row>
    <row r="1419" spans="7:8" ht="11.25">
      <c r="G1419" s="180"/>
      <c r="H1419" s="180"/>
    </row>
    <row r="1420" spans="7:8" ht="11.25">
      <c r="G1420" s="180"/>
      <c r="H1420" s="180"/>
    </row>
  </sheetData>
  <mergeCells count="18">
    <mergeCell ref="A3:F4"/>
    <mergeCell ref="S6:U6"/>
    <mergeCell ref="A8:F8"/>
    <mergeCell ref="A123:F123"/>
    <mergeCell ref="G6:I6"/>
    <mergeCell ref="J6:L6"/>
    <mergeCell ref="M6:O6"/>
    <mergeCell ref="P6:R6"/>
    <mergeCell ref="E81:F81"/>
    <mergeCell ref="P78:R78"/>
    <mergeCell ref="S78:U78"/>
    <mergeCell ref="AH6:AJ6"/>
    <mergeCell ref="AK6:AM6"/>
    <mergeCell ref="AN6:AP6"/>
    <mergeCell ref="V6:X6"/>
    <mergeCell ref="Y6:AA6"/>
    <mergeCell ref="AB6:AD6"/>
    <mergeCell ref="AE6:AG6"/>
  </mergeCells>
  <printOptions horizontalCentered="1"/>
  <pageMargins left="0.4330708661417323" right="0.4330708661417323" top="0.57" bottom="0.54" header="0" footer="0"/>
  <pageSetup fitToHeight="2" fitToWidth="1" horizontalDpi="600" verticalDpi="600" orientation="landscape" scale="64" r:id="rId1"/>
  <ignoredErrors>
    <ignoredError sqref="I35 I15 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H34"/>
  <sheetViews>
    <sheetView workbookViewId="0" topLeftCell="A7">
      <selection activeCell="H17" sqref="H17"/>
    </sheetView>
  </sheetViews>
  <sheetFormatPr defaultColWidth="11.421875" defaultRowHeight="12.75"/>
  <cols>
    <col min="1" max="1" width="9.57421875" style="23" customWidth="1"/>
    <col min="2" max="2" width="25.140625" style="23" customWidth="1"/>
    <col min="3" max="3" width="11.421875" style="23" customWidth="1"/>
    <col min="4" max="4" width="14.57421875" style="23" customWidth="1"/>
    <col min="5" max="5" width="15.421875" style="23" customWidth="1"/>
    <col min="6" max="6" width="13.28125" style="23" customWidth="1"/>
    <col min="7" max="16384" width="11.421875" style="23" customWidth="1"/>
  </cols>
  <sheetData>
    <row r="1" ht="15" thickBot="1">
      <c r="B1" s="51">
        <v>38991</v>
      </c>
    </row>
    <row r="2" spans="2:6" ht="16.5">
      <c r="B2" s="216"/>
      <c r="C2" s="218" t="s">
        <v>84</v>
      </c>
      <c r="D2" s="218"/>
      <c r="E2" s="218"/>
      <c r="F2" s="219"/>
    </row>
    <row r="3" spans="2:6" ht="33.75" thickBot="1">
      <c r="B3" s="217"/>
      <c r="C3" s="24" t="s">
        <v>85</v>
      </c>
      <c r="D3" s="24" t="s">
        <v>86</v>
      </c>
      <c r="E3" s="25" t="s">
        <v>87</v>
      </c>
      <c r="F3" s="26" t="s">
        <v>88</v>
      </c>
    </row>
    <row r="4" spans="2:6" ht="16.5">
      <c r="B4" s="27" t="s">
        <v>89</v>
      </c>
      <c r="C4" s="28">
        <v>1</v>
      </c>
      <c r="D4" s="29">
        <v>750</v>
      </c>
      <c r="E4" s="29">
        <f>IF(C4&gt;0,D4+(D4*0.09)+(D4/6)+(D4/6+D4)/12+(D4/12),0)</f>
        <v>1077.9166666666665</v>
      </c>
      <c r="F4" s="30">
        <f>E4*C4</f>
        <v>1077.9166666666665</v>
      </c>
    </row>
    <row r="5" spans="2:8" ht="16.5">
      <c r="B5" s="27" t="s">
        <v>90</v>
      </c>
      <c r="C5" s="28">
        <v>1</v>
      </c>
      <c r="D5" s="29">
        <v>2500</v>
      </c>
      <c r="E5" s="29">
        <f aca="true" t="shared" si="0" ref="E5:E14">IF(C5&gt;0,D5+(D5*0.09)+(D5/6)+(D5/6+D5)/12+(D5/12),0)</f>
        <v>3593.0555555555557</v>
      </c>
      <c r="F5" s="30">
        <f aca="true" t="shared" si="1" ref="F5:F14">E5*C5</f>
        <v>3593.0555555555557</v>
      </c>
      <c r="H5" s="31"/>
    </row>
    <row r="6" spans="2:6" ht="16.5">
      <c r="B6" s="32" t="s">
        <v>91</v>
      </c>
      <c r="C6" s="28">
        <v>1</v>
      </c>
      <c r="D6" s="29">
        <v>1500</v>
      </c>
      <c r="E6" s="29">
        <f t="shared" si="0"/>
        <v>2155.833333333333</v>
      </c>
      <c r="F6" s="30">
        <f t="shared" si="1"/>
        <v>2155.833333333333</v>
      </c>
    </row>
    <row r="7" spans="2:6" ht="16.5">
      <c r="B7" s="32" t="s">
        <v>92</v>
      </c>
      <c r="C7" s="28">
        <v>1</v>
      </c>
      <c r="D7" s="29">
        <v>1500</v>
      </c>
      <c r="E7" s="29">
        <f t="shared" si="0"/>
        <v>2155.833333333333</v>
      </c>
      <c r="F7" s="30">
        <f t="shared" si="1"/>
        <v>2155.833333333333</v>
      </c>
    </row>
    <row r="8" spans="2:6" ht="16.5">
      <c r="B8" s="35" t="s">
        <v>103</v>
      </c>
      <c r="C8" s="50">
        <v>1</v>
      </c>
      <c r="D8" s="29">
        <v>1050</v>
      </c>
      <c r="E8" s="29">
        <f t="shared" si="0"/>
        <v>1509.0833333333333</v>
      </c>
      <c r="F8" s="30">
        <f t="shared" si="1"/>
        <v>1509.0833333333333</v>
      </c>
    </row>
    <row r="9" spans="2:6" ht="16.5">
      <c r="B9" s="33" t="s">
        <v>93</v>
      </c>
      <c r="C9" s="34">
        <v>2</v>
      </c>
      <c r="D9" s="29">
        <v>850</v>
      </c>
      <c r="E9" s="29">
        <f t="shared" si="0"/>
        <v>1221.638888888889</v>
      </c>
      <c r="F9" s="30">
        <f t="shared" si="1"/>
        <v>2443.277777777778</v>
      </c>
    </row>
    <row r="10" spans="2:6" ht="16.5">
      <c r="B10" s="35" t="s">
        <v>94</v>
      </c>
      <c r="C10" s="28">
        <v>1</v>
      </c>
      <c r="D10" s="29">
        <v>800</v>
      </c>
      <c r="E10" s="29">
        <f t="shared" si="0"/>
        <v>1149.7777777777778</v>
      </c>
      <c r="F10" s="30">
        <f t="shared" si="1"/>
        <v>1149.7777777777778</v>
      </c>
    </row>
    <row r="11" spans="2:6" ht="16.5">
      <c r="B11" s="27" t="s">
        <v>95</v>
      </c>
      <c r="C11" s="28"/>
      <c r="D11" s="29">
        <v>700</v>
      </c>
      <c r="E11" s="29">
        <f t="shared" si="0"/>
        <v>0</v>
      </c>
      <c r="F11" s="30">
        <f t="shared" si="1"/>
        <v>0</v>
      </c>
    </row>
    <row r="12" spans="2:6" ht="16.5">
      <c r="B12" s="33" t="s">
        <v>96</v>
      </c>
      <c r="C12" s="34">
        <v>0</v>
      </c>
      <c r="D12" s="29">
        <v>700</v>
      </c>
      <c r="E12" s="29">
        <f t="shared" si="0"/>
        <v>0</v>
      </c>
      <c r="F12" s="30">
        <f t="shared" si="1"/>
        <v>0</v>
      </c>
    </row>
    <row r="13" spans="2:6" ht="16.5">
      <c r="B13" s="32" t="s">
        <v>97</v>
      </c>
      <c r="C13" s="28">
        <v>1</v>
      </c>
      <c r="D13" s="29">
        <v>700</v>
      </c>
      <c r="E13" s="29">
        <f t="shared" si="0"/>
        <v>1006.0555555555555</v>
      </c>
      <c r="F13" s="30">
        <f t="shared" si="1"/>
        <v>1006.0555555555555</v>
      </c>
    </row>
    <row r="14" spans="2:6" ht="16.5">
      <c r="B14" s="27" t="s">
        <v>98</v>
      </c>
      <c r="C14" s="28">
        <v>1</v>
      </c>
      <c r="D14" s="29">
        <v>700</v>
      </c>
      <c r="E14" s="29">
        <f t="shared" si="0"/>
        <v>1006.0555555555555</v>
      </c>
      <c r="F14" s="30">
        <f t="shared" si="1"/>
        <v>1006.0555555555555</v>
      </c>
    </row>
    <row r="15" spans="2:6" ht="16.5">
      <c r="B15" s="36" t="s">
        <v>102</v>
      </c>
      <c r="C15" s="34">
        <v>3</v>
      </c>
      <c r="D15" s="29">
        <v>300</v>
      </c>
      <c r="E15" s="29">
        <f>C15*D15</f>
        <v>900</v>
      </c>
      <c r="F15" s="30">
        <f>E15</f>
        <v>900</v>
      </c>
    </row>
    <row r="16" spans="2:6" ht="17.25" thickBot="1">
      <c r="B16" s="37"/>
      <c r="C16" s="38">
        <f>SUBTOTAL(9,C4:C15)</f>
        <v>13</v>
      </c>
      <c r="D16" s="39"/>
      <c r="E16" s="40"/>
      <c r="F16" s="41">
        <f>SUBTOTAL(9,F4:F15)</f>
        <v>16996.888888888887</v>
      </c>
    </row>
    <row r="18" ht="14.25">
      <c r="B18" s="51">
        <v>39022</v>
      </c>
    </row>
    <row r="19" ht="15" thickBot="1"/>
    <row r="20" spans="2:6" ht="16.5">
      <c r="B20" s="216"/>
      <c r="C20" s="218" t="s">
        <v>84</v>
      </c>
      <c r="D20" s="218"/>
      <c r="E20" s="218"/>
      <c r="F20" s="219"/>
    </row>
    <row r="21" spans="2:6" ht="33.75" thickBot="1">
      <c r="B21" s="217"/>
      <c r="C21" s="24" t="s">
        <v>85</v>
      </c>
      <c r="D21" s="24" t="s">
        <v>86</v>
      </c>
      <c r="E21" s="25" t="s">
        <v>87</v>
      </c>
      <c r="F21" s="26" t="s">
        <v>88</v>
      </c>
    </row>
    <row r="22" spans="2:6" ht="16.5">
      <c r="B22" s="27" t="s">
        <v>89</v>
      </c>
      <c r="C22" s="28">
        <v>1</v>
      </c>
      <c r="D22" s="29">
        <v>750</v>
      </c>
      <c r="E22" s="29">
        <f>IF(C22&gt;0,D22+(D22*0.09)+(D22/6)+(D22/6+D22)/12+(D22/12),0)</f>
        <v>1077.9166666666665</v>
      </c>
      <c r="F22" s="30">
        <f>E22*C22</f>
        <v>1077.9166666666665</v>
      </c>
    </row>
    <row r="23" spans="2:8" ht="16.5">
      <c r="B23" s="27" t="s">
        <v>90</v>
      </c>
      <c r="C23" s="28">
        <v>1</v>
      </c>
      <c r="D23" s="29">
        <v>2500</v>
      </c>
      <c r="E23" s="29">
        <f aca="true" t="shared" si="2" ref="E23:E32">IF(C23&gt;0,D23+(D23*0.09)+(D23/6)+(D23/6+D23)/12+(D23/12),0)</f>
        <v>3593.0555555555557</v>
      </c>
      <c r="F23" s="30">
        <f aca="true" t="shared" si="3" ref="F23:F32">E23*C23</f>
        <v>3593.0555555555557</v>
      </c>
      <c r="H23" s="31"/>
    </row>
    <row r="24" spans="2:6" ht="16.5">
      <c r="B24" s="32" t="s">
        <v>91</v>
      </c>
      <c r="C24" s="28">
        <v>1</v>
      </c>
      <c r="D24" s="29">
        <v>1500</v>
      </c>
      <c r="E24" s="29">
        <f t="shared" si="2"/>
        <v>2155.833333333333</v>
      </c>
      <c r="F24" s="30">
        <f t="shared" si="3"/>
        <v>2155.833333333333</v>
      </c>
    </row>
    <row r="25" spans="2:6" ht="16.5">
      <c r="B25" s="32" t="s">
        <v>92</v>
      </c>
      <c r="C25" s="28">
        <v>1</v>
      </c>
      <c r="D25" s="29">
        <v>1500</v>
      </c>
      <c r="E25" s="29">
        <f t="shared" si="2"/>
        <v>2155.833333333333</v>
      </c>
      <c r="F25" s="30">
        <f t="shared" si="3"/>
        <v>2155.833333333333</v>
      </c>
    </row>
    <row r="26" spans="2:6" ht="16.5">
      <c r="B26" s="35" t="s">
        <v>103</v>
      </c>
      <c r="C26" s="50">
        <v>1</v>
      </c>
      <c r="D26" s="29">
        <v>1050</v>
      </c>
      <c r="E26" s="29">
        <f t="shared" si="2"/>
        <v>1509.0833333333333</v>
      </c>
      <c r="F26" s="30">
        <f t="shared" si="3"/>
        <v>1509.0833333333333</v>
      </c>
    </row>
    <row r="27" spans="2:6" ht="16.5">
      <c r="B27" s="33" t="s">
        <v>93</v>
      </c>
      <c r="C27" s="34">
        <v>2</v>
      </c>
      <c r="D27" s="29">
        <v>850</v>
      </c>
      <c r="E27" s="29">
        <f t="shared" si="2"/>
        <v>1221.638888888889</v>
      </c>
      <c r="F27" s="30">
        <f t="shared" si="3"/>
        <v>2443.277777777778</v>
      </c>
    </row>
    <row r="28" spans="2:6" ht="16.5">
      <c r="B28" s="35" t="s">
        <v>94</v>
      </c>
      <c r="C28" s="28">
        <v>1</v>
      </c>
      <c r="D28" s="29">
        <v>800</v>
      </c>
      <c r="E28" s="29">
        <f t="shared" si="2"/>
        <v>1149.7777777777778</v>
      </c>
      <c r="F28" s="30">
        <f t="shared" si="3"/>
        <v>1149.7777777777778</v>
      </c>
    </row>
    <row r="29" spans="2:6" ht="16.5">
      <c r="B29" s="27" t="s">
        <v>95</v>
      </c>
      <c r="C29" s="28">
        <v>1</v>
      </c>
      <c r="D29" s="29">
        <v>700</v>
      </c>
      <c r="E29" s="29">
        <f t="shared" si="2"/>
        <v>1006.0555555555555</v>
      </c>
      <c r="F29" s="30">
        <f t="shared" si="3"/>
        <v>1006.0555555555555</v>
      </c>
    </row>
    <row r="30" spans="2:6" ht="16.5">
      <c r="B30" s="33" t="s">
        <v>96</v>
      </c>
      <c r="C30" s="34">
        <v>0</v>
      </c>
      <c r="D30" s="29">
        <v>700</v>
      </c>
      <c r="E30" s="29">
        <f t="shared" si="2"/>
        <v>0</v>
      </c>
      <c r="F30" s="30">
        <f t="shared" si="3"/>
        <v>0</v>
      </c>
    </row>
    <row r="31" spans="2:6" ht="16.5">
      <c r="B31" s="32" t="s">
        <v>97</v>
      </c>
      <c r="C31" s="28">
        <v>2</v>
      </c>
      <c r="D31" s="29">
        <v>700</v>
      </c>
      <c r="E31" s="29">
        <f t="shared" si="2"/>
        <v>1006.0555555555555</v>
      </c>
      <c r="F31" s="30">
        <f t="shared" si="3"/>
        <v>2012.111111111111</v>
      </c>
    </row>
    <row r="32" spans="2:6" ht="16.5">
      <c r="B32" s="27" t="s">
        <v>98</v>
      </c>
      <c r="C32" s="28">
        <v>1</v>
      </c>
      <c r="D32" s="29">
        <v>700</v>
      </c>
      <c r="E32" s="29">
        <f t="shared" si="2"/>
        <v>1006.0555555555555</v>
      </c>
      <c r="F32" s="30">
        <f t="shared" si="3"/>
        <v>1006.0555555555555</v>
      </c>
    </row>
    <row r="33" spans="2:6" ht="16.5">
      <c r="B33" s="36" t="s">
        <v>102</v>
      </c>
      <c r="C33" s="34">
        <v>3</v>
      </c>
      <c r="D33" s="29">
        <v>300</v>
      </c>
      <c r="E33" s="29">
        <f>C33*D33</f>
        <v>900</v>
      </c>
      <c r="F33" s="30">
        <f>E33</f>
        <v>900</v>
      </c>
    </row>
    <row r="34" spans="2:6" ht="17.25" thickBot="1">
      <c r="B34" s="37"/>
      <c r="C34" s="38">
        <f>SUBTOTAL(9,C22:C33)</f>
        <v>15</v>
      </c>
      <c r="D34" s="39"/>
      <c r="E34" s="40"/>
      <c r="F34" s="41">
        <f>SUBTOTAL(9,F22:F33)</f>
        <v>19008.999999999996</v>
      </c>
    </row>
  </sheetData>
  <mergeCells count="4">
    <mergeCell ref="B2:B3"/>
    <mergeCell ref="C2:F2"/>
    <mergeCell ref="B20:B21"/>
    <mergeCell ref="C20:F20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1"/>
  <sheetViews>
    <sheetView zoomScale="120" zoomScaleNormal="120" workbookViewId="0" topLeftCell="A1">
      <selection activeCell="B3" sqref="B3:B4"/>
    </sheetView>
  </sheetViews>
  <sheetFormatPr defaultColWidth="11.421875" defaultRowHeight="12.75"/>
  <cols>
    <col min="1" max="1" width="3.57421875" style="42" customWidth="1"/>
    <col min="2" max="2" width="21.421875" style="42" customWidth="1"/>
    <col min="3" max="3" width="9.8515625" style="42" customWidth="1"/>
    <col min="4" max="4" width="19.00390625" style="42" customWidth="1"/>
    <col min="5" max="5" width="17.421875" style="42" customWidth="1"/>
    <col min="6" max="6" width="16.8515625" style="42" customWidth="1"/>
    <col min="7" max="16384" width="11.421875" style="42" customWidth="1"/>
  </cols>
  <sheetData>
    <row r="2" ht="17.25" thickBot="1">
      <c r="B2" s="42" t="s">
        <v>112</v>
      </c>
    </row>
    <row r="3" spans="2:6" ht="16.5">
      <c r="B3" s="216"/>
      <c r="C3" s="218" t="s">
        <v>84</v>
      </c>
      <c r="D3" s="218"/>
      <c r="E3" s="218"/>
      <c r="F3" s="219"/>
    </row>
    <row r="4" spans="2:6" ht="33.75" thickBot="1">
      <c r="B4" s="217"/>
      <c r="C4" s="24" t="s">
        <v>85</v>
      </c>
      <c r="D4" s="24" t="s">
        <v>86</v>
      </c>
      <c r="E4" s="25" t="s">
        <v>87</v>
      </c>
      <c r="F4" s="26" t="s">
        <v>88</v>
      </c>
    </row>
    <row r="5" spans="1:6" ht="16.5">
      <c r="A5" s="43">
        <v>1</v>
      </c>
      <c r="B5" s="27" t="s">
        <v>89</v>
      </c>
      <c r="C5" s="28">
        <v>1</v>
      </c>
      <c r="D5" s="29">
        <v>750</v>
      </c>
      <c r="E5" s="29">
        <f>IF(C5&gt;0,D5+(D5*0.09)+(D5/6)+(D5/6+D5)/12+(D5/12),0)</f>
        <v>1077.9166666666665</v>
      </c>
      <c r="F5" s="30">
        <f>E5*C5</f>
        <v>1077.9166666666665</v>
      </c>
    </row>
    <row r="6" spans="1:6" ht="16.5">
      <c r="A6" s="43">
        <v>2</v>
      </c>
      <c r="B6" s="27" t="s">
        <v>90</v>
      </c>
      <c r="C6" s="28">
        <v>1</v>
      </c>
      <c r="D6" s="29">
        <v>2500</v>
      </c>
      <c r="E6" s="29">
        <f aca="true" t="shared" si="0" ref="E6:E15">IF(C6&gt;0,D6+(D6*0.09)+(D6/6)+(D6/6+D6)/12+(D6/12),0)</f>
        <v>3593.0555555555557</v>
      </c>
      <c r="F6" s="30">
        <f aca="true" t="shared" si="1" ref="F6:F15">E6*C6</f>
        <v>3593.0555555555557</v>
      </c>
    </row>
    <row r="7" spans="1:6" ht="16.5">
      <c r="A7" s="43">
        <v>3</v>
      </c>
      <c r="B7" s="32" t="s">
        <v>91</v>
      </c>
      <c r="C7" s="28">
        <v>1</v>
      </c>
      <c r="D7" s="29">
        <v>1500</v>
      </c>
      <c r="E7" s="29">
        <f t="shared" si="0"/>
        <v>2155.833333333333</v>
      </c>
      <c r="F7" s="30">
        <f t="shared" si="1"/>
        <v>2155.833333333333</v>
      </c>
    </row>
    <row r="8" spans="1:6" ht="16.5">
      <c r="A8" s="43">
        <v>4</v>
      </c>
      <c r="B8" s="32" t="s">
        <v>92</v>
      </c>
      <c r="C8" s="28">
        <v>1</v>
      </c>
      <c r="D8" s="29">
        <v>1500</v>
      </c>
      <c r="E8" s="29">
        <f t="shared" si="0"/>
        <v>2155.833333333333</v>
      </c>
      <c r="F8" s="30">
        <f t="shared" si="1"/>
        <v>2155.833333333333</v>
      </c>
    </row>
    <row r="9" spans="1:6" ht="16.5">
      <c r="A9" s="43">
        <v>5</v>
      </c>
      <c r="B9" s="35" t="s">
        <v>103</v>
      </c>
      <c r="C9" s="50">
        <v>1</v>
      </c>
      <c r="D9" s="29">
        <v>1050</v>
      </c>
      <c r="E9" s="29">
        <f>IF(C9&gt;0,D9+(D9*0.09)+(D9/6)+(D9/6+D9)/12+(D9/12),0)</f>
        <v>1509.0833333333333</v>
      </c>
      <c r="F9" s="30">
        <f>E9*C9</f>
        <v>1509.0833333333333</v>
      </c>
    </row>
    <row r="10" spans="1:6" ht="16.5">
      <c r="A10" s="43">
        <v>6</v>
      </c>
      <c r="B10" s="33" t="s">
        <v>93</v>
      </c>
      <c r="C10" s="34">
        <v>4</v>
      </c>
      <c r="D10" s="29">
        <v>850</v>
      </c>
      <c r="E10" s="29">
        <f t="shared" si="0"/>
        <v>1221.638888888889</v>
      </c>
      <c r="F10" s="30">
        <f t="shared" si="1"/>
        <v>4886.555555555556</v>
      </c>
    </row>
    <row r="11" spans="1:6" ht="16.5">
      <c r="A11" s="43">
        <v>7</v>
      </c>
      <c r="B11" s="35" t="s">
        <v>94</v>
      </c>
      <c r="C11" s="28">
        <v>1</v>
      </c>
      <c r="D11" s="29">
        <v>800</v>
      </c>
      <c r="E11" s="29">
        <f t="shared" si="0"/>
        <v>1149.7777777777778</v>
      </c>
      <c r="F11" s="30">
        <f t="shared" si="1"/>
        <v>1149.7777777777778</v>
      </c>
    </row>
    <row r="12" spans="1:6" ht="16.5">
      <c r="A12" s="43">
        <v>8</v>
      </c>
      <c r="B12" s="27" t="s">
        <v>95</v>
      </c>
      <c r="C12" s="28">
        <v>1</v>
      </c>
      <c r="D12" s="29">
        <v>700</v>
      </c>
      <c r="E12" s="29">
        <f t="shared" si="0"/>
        <v>1006.0555555555555</v>
      </c>
      <c r="F12" s="30">
        <f t="shared" si="1"/>
        <v>1006.0555555555555</v>
      </c>
    </row>
    <row r="13" spans="1:6" ht="16.5">
      <c r="A13" s="43">
        <v>9</v>
      </c>
      <c r="B13" s="33" t="s">
        <v>96</v>
      </c>
      <c r="C13" s="34">
        <v>1</v>
      </c>
      <c r="D13" s="29">
        <v>700</v>
      </c>
      <c r="E13" s="29">
        <f t="shared" si="0"/>
        <v>1006.0555555555555</v>
      </c>
      <c r="F13" s="30">
        <f t="shared" si="1"/>
        <v>1006.0555555555555</v>
      </c>
    </row>
    <row r="14" spans="1:6" ht="16.5">
      <c r="A14" s="43">
        <v>10</v>
      </c>
      <c r="B14" s="32" t="s">
        <v>97</v>
      </c>
      <c r="C14" s="28">
        <v>2</v>
      </c>
      <c r="D14" s="29">
        <v>700</v>
      </c>
      <c r="E14" s="29">
        <f t="shared" si="0"/>
        <v>1006.0555555555555</v>
      </c>
      <c r="F14" s="30">
        <f t="shared" si="1"/>
        <v>2012.111111111111</v>
      </c>
    </row>
    <row r="15" spans="1:6" ht="16.5">
      <c r="A15" s="43">
        <v>11</v>
      </c>
      <c r="B15" s="27" t="s">
        <v>98</v>
      </c>
      <c r="C15" s="28">
        <v>1</v>
      </c>
      <c r="D15" s="29">
        <v>700</v>
      </c>
      <c r="E15" s="29">
        <f t="shared" si="0"/>
        <v>1006.0555555555555</v>
      </c>
      <c r="F15" s="30">
        <f t="shared" si="1"/>
        <v>1006.0555555555555</v>
      </c>
    </row>
    <row r="16" spans="1:6" ht="16.5">
      <c r="A16" s="43">
        <v>12</v>
      </c>
      <c r="B16" s="36" t="s">
        <v>102</v>
      </c>
      <c r="C16" s="34">
        <v>5</v>
      </c>
      <c r="D16" s="29">
        <v>300</v>
      </c>
      <c r="E16" s="29">
        <f>C16*D16</f>
        <v>1500</v>
      </c>
      <c r="F16" s="30">
        <f>E16</f>
        <v>1500</v>
      </c>
    </row>
    <row r="17" spans="2:6" ht="17.25" thickBot="1">
      <c r="B17" s="37"/>
      <c r="C17" s="38">
        <f>SUBTOTAL(9,C5:C16)</f>
        <v>20</v>
      </c>
      <c r="D17" s="39"/>
      <c r="E17" s="40"/>
      <c r="F17" s="41">
        <f>SUBTOTAL(9,F5:F16)</f>
        <v>23058.33333333333</v>
      </c>
    </row>
    <row r="23" spans="2:9" ht="16.5">
      <c r="B23" s="43"/>
      <c r="C23" s="43"/>
      <c r="D23" s="43"/>
      <c r="E23" s="43"/>
      <c r="F23" s="43"/>
      <c r="G23" s="43"/>
      <c r="H23" s="43"/>
      <c r="I23" s="43"/>
    </row>
    <row r="24" spans="2:9" ht="16.5">
      <c r="B24" s="43"/>
      <c r="C24" s="43"/>
      <c r="D24" s="43"/>
      <c r="E24" s="43"/>
      <c r="F24" s="43"/>
      <c r="G24" s="43"/>
      <c r="H24" s="43"/>
      <c r="I24" s="43"/>
    </row>
    <row r="25" spans="2:9" ht="16.5">
      <c r="B25" s="44"/>
      <c r="C25" s="43"/>
      <c r="D25" s="43"/>
      <c r="E25" s="43"/>
      <c r="F25" s="43"/>
      <c r="G25" s="43"/>
      <c r="H25" s="43"/>
      <c r="I25" s="43"/>
    </row>
    <row r="26" spans="2:9" ht="16.5">
      <c r="B26" s="43"/>
      <c r="C26" s="43"/>
      <c r="D26" s="43"/>
      <c r="E26" s="43"/>
      <c r="F26" s="43"/>
      <c r="G26" s="43"/>
      <c r="H26" s="43"/>
      <c r="I26" s="43"/>
    </row>
    <row r="27" spans="2:9" ht="16.5">
      <c r="B27" s="45"/>
      <c r="C27" s="45"/>
      <c r="D27" s="43"/>
      <c r="E27" s="43"/>
      <c r="F27" s="43"/>
      <c r="G27" s="43"/>
      <c r="H27" s="43"/>
      <c r="I27" s="43"/>
    </row>
    <row r="28" spans="2:9" ht="16.5">
      <c r="B28" s="45"/>
      <c r="C28" s="45"/>
      <c r="D28" s="43"/>
      <c r="E28" s="43"/>
      <c r="F28" s="43"/>
      <c r="G28" s="43"/>
      <c r="H28" s="43"/>
      <c r="I28" s="43"/>
    </row>
    <row r="29" spans="2:9" ht="16.5">
      <c r="B29" s="45"/>
      <c r="C29" s="45"/>
      <c r="D29" s="43"/>
      <c r="E29" s="43"/>
      <c r="F29" s="43"/>
      <c r="G29" s="43"/>
      <c r="H29" s="43"/>
      <c r="I29" s="43"/>
    </row>
    <row r="30" spans="2:3" ht="16.5">
      <c r="B30" s="46"/>
      <c r="C30" s="46"/>
    </row>
    <row r="31" spans="2:3" ht="16.5">
      <c r="B31" s="46"/>
      <c r="C31" s="46"/>
    </row>
  </sheetData>
  <mergeCells count="2">
    <mergeCell ref="B3:B4"/>
    <mergeCell ref="C3:F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frioaereo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mmendoza</dc:creator>
  <cp:keywords/>
  <dc:description/>
  <cp:lastModifiedBy>Nancy Morán Macera</cp:lastModifiedBy>
  <cp:lastPrinted>2006-08-24T20:42:10Z</cp:lastPrinted>
  <dcterms:created xsi:type="dcterms:W3CDTF">2006-01-11T18:30:52Z</dcterms:created>
  <dcterms:modified xsi:type="dcterms:W3CDTF">2006-09-09T20:13:25Z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1750779811</vt:i4>
  </property>
  <property fmtid="{D5CDD505-2E9C-101B-9397-08002B2CF9AE}" pid="3" name="_EmailSubject">
    <vt:lpwstr>Ppto</vt:lpwstr>
  </property>
  <property fmtid="{D5CDD505-2E9C-101B-9397-08002B2CF9AE}" pid="4" name="_AuthorEmail">
    <vt:lpwstr>jklauer@frioaereo.com.pe</vt:lpwstr>
  </property>
  <property fmtid="{D5CDD505-2E9C-101B-9397-08002B2CF9AE}" pid="5" name="_AuthorEmailDisplayName">
    <vt:lpwstr>Jan Klauer</vt:lpwstr>
  </property>
  <property fmtid="{D5CDD505-2E9C-101B-9397-08002B2CF9AE}" pid="6" name="_PreviousAdHocReviewCycleID">
    <vt:i4>-1568030550</vt:i4>
  </property>
  <property fmtid="{D5CDD505-2E9C-101B-9397-08002B2CF9AE}" pid="7" name="_ReviewingToolsShownOnce">
    <vt:lpwstr/>
  </property>
</Properties>
</file>